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02E36DAC-C275-A94F-83BD-923573369641}" xr6:coauthVersionLast="47" xr6:coauthVersionMax="47" xr10:uidLastSave="{00000000-0000-0000-0000-000000000000}"/>
  <bookViews>
    <workbookView xWindow="0" yWindow="500" windowWidth="3258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M3" i="1" l="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L531" i="1" s="1"/>
  <c r="K532" i="1"/>
  <c r="K533" i="1"/>
  <c r="K534" i="1"/>
  <c r="K535" i="1"/>
  <c r="K536" i="1"/>
  <c r="K537" i="1"/>
  <c r="K538" i="1"/>
  <c r="K539" i="1"/>
  <c r="K540" i="1"/>
  <c r="K541" i="1"/>
  <c r="K542" i="1"/>
  <c r="K543" i="1"/>
  <c r="L543" i="1" s="1"/>
  <c r="K544" i="1"/>
  <c r="K545" i="1"/>
  <c r="K546" i="1"/>
  <c r="K547" i="1"/>
  <c r="K548" i="1"/>
  <c r="K549" i="1"/>
  <c r="K550" i="1"/>
  <c r="K551" i="1"/>
  <c r="K552" i="1"/>
  <c r="K553" i="1"/>
  <c r="K554" i="1"/>
  <c r="K555" i="1"/>
  <c r="L555" i="1" s="1"/>
  <c r="K556" i="1"/>
  <c r="K557" i="1"/>
  <c r="K558" i="1"/>
  <c r="K559" i="1"/>
  <c r="K560" i="1"/>
  <c r="K561" i="1"/>
  <c r="K562" i="1"/>
  <c r="K563" i="1"/>
  <c r="K564" i="1"/>
  <c r="K565" i="1"/>
  <c r="K566" i="1"/>
  <c r="K567" i="1"/>
  <c r="L567" i="1" s="1"/>
  <c r="K568" i="1"/>
  <c r="K569" i="1"/>
  <c r="K570" i="1"/>
  <c r="K571" i="1"/>
  <c r="K572" i="1"/>
  <c r="K573" i="1"/>
  <c r="K574" i="1"/>
  <c r="K575" i="1"/>
  <c r="K576" i="1"/>
  <c r="K577" i="1"/>
  <c r="K578" i="1"/>
  <c r="K579" i="1"/>
  <c r="L579" i="1" s="1"/>
  <c r="K580" i="1"/>
  <c r="K581" i="1"/>
  <c r="K582" i="1"/>
  <c r="K583" i="1"/>
  <c r="K584" i="1"/>
  <c r="K585" i="1"/>
  <c r="K586" i="1"/>
  <c r="K587" i="1"/>
  <c r="K588" i="1"/>
  <c r="K589" i="1"/>
  <c r="K590" i="1"/>
  <c r="K591" i="1"/>
  <c r="L591" i="1" s="1"/>
  <c r="K592" i="1"/>
  <c r="K593" i="1"/>
  <c r="K594" i="1"/>
  <c r="K595" i="1"/>
  <c r="K596" i="1"/>
  <c r="K597" i="1"/>
  <c r="K598" i="1"/>
  <c r="K599" i="1"/>
  <c r="K600" i="1"/>
  <c r="K601" i="1"/>
  <c r="K602" i="1"/>
  <c r="K603" i="1"/>
  <c r="L603" i="1" s="1"/>
  <c r="K604" i="1"/>
  <c r="K605" i="1"/>
  <c r="K606" i="1"/>
  <c r="K607" i="1"/>
  <c r="K608" i="1"/>
  <c r="K609" i="1"/>
  <c r="K610" i="1"/>
  <c r="K611" i="1"/>
  <c r="K612" i="1"/>
  <c r="K613" i="1"/>
  <c r="K614" i="1"/>
  <c r="K615" i="1"/>
  <c r="L615" i="1" s="1"/>
  <c r="K616" i="1"/>
  <c r="K617" i="1"/>
  <c r="K618" i="1"/>
  <c r="K619" i="1"/>
  <c r="K620" i="1"/>
  <c r="K621" i="1"/>
  <c r="K622" i="1"/>
  <c r="K623" i="1"/>
  <c r="K624" i="1"/>
  <c r="K625" i="1"/>
  <c r="K626" i="1"/>
  <c r="K627" i="1"/>
  <c r="L627" i="1" s="1"/>
  <c r="K628" i="1"/>
  <c r="K629" i="1"/>
  <c r="K630" i="1"/>
  <c r="K631" i="1"/>
  <c r="K632" i="1"/>
  <c r="K633" i="1"/>
  <c r="K634" i="1"/>
  <c r="K635" i="1"/>
  <c r="K636" i="1"/>
  <c r="K637" i="1"/>
  <c r="K638" i="1"/>
  <c r="K639" i="1"/>
  <c r="L639" i="1" s="1"/>
  <c r="K640" i="1"/>
  <c r="K641" i="1"/>
  <c r="K642" i="1"/>
  <c r="L642" i="1" s="1"/>
  <c r="K643" i="1"/>
  <c r="K644" i="1"/>
  <c r="K645" i="1"/>
  <c r="K646" i="1"/>
  <c r="K647" i="1"/>
  <c r="K648" i="1"/>
  <c r="K649" i="1"/>
  <c r="K650" i="1"/>
  <c r="K651" i="1"/>
  <c r="K652" i="1"/>
  <c r="K653" i="1"/>
  <c r="K654" i="1"/>
  <c r="K655" i="1"/>
  <c r="K656" i="1"/>
  <c r="K657" i="1"/>
  <c r="K658" i="1"/>
  <c r="K659" i="1"/>
  <c r="K660" i="1"/>
  <c r="K661" i="1"/>
  <c r="K662" i="1"/>
  <c r="L662" i="1" s="1"/>
  <c r="K663" i="1"/>
  <c r="L663" i="1" s="1"/>
  <c r="K664" i="1"/>
  <c r="K665" i="1"/>
  <c r="K666" i="1"/>
  <c r="K667" i="1"/>
  <c r="K668" i="1"/>
  <c r="K669" i="1"/>
  <c r="K670" i="1"/>
  <c r="K671" i="1"/>
  <c r="L671" i="1" s="1"/>
  <c r="K672" i="1"/>
  <c r="K673" i="1"/>
  <c r="K674" i="1"/>
  <c r="L674" i="1" s="1"/>
  <c r="K675" i="1"/>
  <c r="L675" i="1" s="1"/>
  <c r="K676" i="1"/>
  <c r="K677" i="1"/>
  <c r="K678" i="1"/>
  <c r="K679" i="1"/>
  <c r="K680" i="1"/>
  <c r="K681" i="1"/>
  <c r="K682" i="1"/>
  <c r="K683" i="1"/>
  <c r="L683" i="1" s="1"/>
  <c r="K684" i="1"/>
  <c r="K685" i="1"/>
  <c r="K686" i="1"/>
  <c r="L686" i="1" s="1"/>
  <c r="K687" i="1"/>
  <c r="L687" i="1" s="1"/>
  <c r="K688" i="1"/>
  <c r="K689" i="1"/>
  <c r="K690" i="1"/>
  <c r="K691" i="1"/>
  <c r="K692" i="1"/>
  <c r="K693" i="1"/>
  <c r="K694" i="1"/>
  <c r="K695" i="1"/>
  <c r="L695" i="1" s="1"/>
  <c r="K696" i="1"/>
  <c r="K697" i="1"/>
  <c r="K698" i="1"/>
  <c r="L698" i="1" s="1"/>
  <c r="K699" i="1"/>
  <c r="L699" i="1" s="1"/>
  <c r="K700" i="1"/>
  <c r="K701" i="1"/>
  <c r="K702" i="1"/>
  <c r="K703" i="1"/>
  <c r="K704" i="1"/>
  <c r="K705" i="1"/>
  <c r="K706" i="1"/>
  <c r="K707" i="1"/>
  <c r="L707" i="1" s="1"/>
  <c r="K708" i="1"/>
  <c r="K709" i="1"/>
  <c r="K710" i="1"/>
  <c r="L710" i="1" s="1"/>
  <c r="K711" i="1"/>
  <c r="L711" i="1" s="1"/>
  <c r="AB711" i="1" s="1"/>
  <c r="K712" i="1"/>
  <c r="K713" i="1"/>
  <c r="K714" i="1"/>
  <c r="K715" i="1"/>
  <c r="K716" i="1"/>
  <c r="K717" i="1"/>
  <c r="K718" i="1"/>
  <c r="K719" i="1"/>
  <c r="L719" i="1" s="1"/>
  <c r="K720" i="1"/>
  <c r="K721" i="1"/>
  <c r="K722" i="1"/>
  <c r="L722" i="1" s="1"/>
  <c r="K723" i="1"/>
  <c r="L723" i="1" s="1"/>
  <c r="AB723" i="1" s="1"/>
  <c r="K724" i="1"/>
  <c r="K725" i="1"/>
  <c r="K726" i="1"/>
  <c r="K727" i="1"/>
  <c r="K728" i="1"/>
  <c r="K729" i="1"/>
  <c r="K730" i="1"/>
  <c r="K731" i="1"/>
  <c r="L731" i="1" s="1"/>
  <c r="K732" i="1"/>
  <c r="L732" i="1" s="1"/>
  <c r="K733" i="1"/>
  <c r="K734" i="1"/>
  <c r="L734" i="1" s="1"/>
  <c r="K735" i="1"/>
  <c r="L735" i="1" s="1"/>
  <c r="AB735" i="1" s="1"/>
  <c r="K736" i="1"/>
  <c r="K737" i="1"/>
  <c r="K738" i="1"/>
  <c r="K739" i="1"/>
  <c r="K740" i="1"/>
  <c r="K741" i="1"/>
  <c r="K742" i="1"/>
  <c r="K743" i="1"/>
  <c r="L743" i="1" s="1"/>
  <c r="K744" i="1"/>
  <c r="L744" i="1" s="1"/>
  <c r="K745" i="1"/>
  <c r="K746" i="1"/>
  <c r="L746" i="1" s="1"/>
  <c r="K747" i="1"/>
  <c r="L747" i="1" s="1"/>
  <c r="AB747" i="1" s="1"/>
  <c r="K748" i="1"/>
  <c r="K749" i="1"/>
  <c r="K750" i="1"/>
  <c r="K751" i="1"/>
  <c r="K752" i="1"/>
  <c r="K753" i="1"/>
  <c r="L753" i="1" s="1"/>
  <c r="K754" i="1"/>
  <c r="K755" i="1"/>
  <c r="K756" i="1"/>
  <c r="K757" i="1"/>
  <c r="K758" i="1"/>
  <c r="L758" i="1" s="1"/>
  <c r="K759" i="1"/>
  <c r="L759" i="1" s="1"/>
  <c r="AB759" i="1" s="1"/>
  <c r="K760" i="1"/>
  <c r="K761" i="1"/>
  <c r="K762" i="1"/>
  <c r="L762" i="1" s="1"/>
  <c r="K763" i="1"/>
  <c r="K764" i="1"/>
  <c r="K765" i="1"/>
  <c r="L765" i="1" s="1"/>
  <c r="K766" i="1"/>
  <c r="K767" i="1"/>
  <c r="L767" i="1" s="1"/>
  <c r="K768" i="1"/>
  <c r="K769" i="1"/>
  <c r="K770" i="1"/>
  <c r="L770" i="1" s="1"/>
  <c r="K771" i="1"/>
  <c r="L771" i="1" s="1"/>
  <c r="K772" i="1"/>
  <c r="K773" i="1"/>
  <c r="K774" i="1"/>
  <c r="K775" i="1"/>
  <c r="K776" i="1"/>
  <c r="K777" i="1"/>
  <c r="L777" i="1" s="1"/>
  <c r="K778" i="1"/>
  <c r="K779" i="1"/>
  <c r="L779" i="1" s="1"/>
  <c r="K780" i="1"/>
  <c r="K781" i="1"/>
  <c r="K782" i="1"/>
  <c r="L782" i="1" s="1"/>
  <c r="K783" i="1"/>
  <c r="L783" i="1" s="1"/>
  <c r="AB783" i="1" s="1"/>
  <c r="K784" i="1"/>
  <c r="L784" i="1" s="1"/>
  <c r="K785" i="1"/>
  <c r="K786" i="1"/>
  <c r="K787" i="1"/>
  <c r="K788" i="1"/>
  <c r="K789" i="1"/>
  <c r="L789" i="1" s="1"/>
  <c r="K790" i="1"/>
  <c r="K791" i="1"/>
  <c r="L791" i="1" s="1"/>
  <c r="K792" i="1"/>
  <c r="K793" i="1"/>
  <c r="K794" i="1"/>
  <c r="L794" i="1" s="1"/>
  <c r="K795" i="1"/>
  <c r="L795" i="1" s="1"/>
  <c r="AB795" i="1" s="1"/>
  <c r="K796" i="1"/>
  <c r="K797" i="1"/>
  <c r="K798" i="1"/>
  <c r="K799" i="1"/>
  <c r="K800" i="1"/>
  <c r="K801" i="1"/>
  <c r="K802" i="1"/>
  <c r="K803" i="1"/>
  <c r="L803" i="1" s="1"/>
  <c r="K804" i="1"/>
  <c r="L804" i="1" s="1"/>
  <c r="K805" i="1"/>
  <c r="K806" i="1"/>
  <c r="L806" i="1" s="1"/>
  <c r="K807" i="1"/>
  <c r="L807" i="1" s="1"/>
  <c r="AB807" i="1" s="1"/>
  <c r="K808" i="1"/>
  <c r="K809" i="1"/>
  <c r="L809" i="1" s="1"/>
  <c r="K810" i="1"/>
  <c r="K811" i="1"/>
  <c r="K812" i="1"/>
  <c r="K813" i="1"/>
  <c r="L813" i="1" s="1"/>
  <c r="K814" i="1"/>
  <c r="K815" i="1"/>
  <c r="L815" i="1" s="1"/>
  <c r="K816" i="1"/>
  <c r="L816" i="1" s="1"/>
  <c r="K817" i="1"/>
  <c r="K818" i="1"/>
  <c r="L818" i="1" s="1"/>
  <c r="K819" i="1"/>
  <c r="L819" i="1" s="1"/>
  <c r="AB819" i="1" s="1"/>
  <c r="K820" i="1"/>
  <c r="K821" i="1"/>
  <c r="K822" i="1"/>
  <c r="K823" i="1"/>
  <c r="K824" i="1"/>
  <c r="K825" i="1"/>
  <c r="L825" i="1" s="1"/>
  <c r="K826" i="1"/>
  <c r="L826" i="1" s="1"/>
  <c r="AB826" i="1" s="1"/>
  <c r="K827" i="1"/>
  <c r="L827" i="1" s="1"/>
  <c r="K828" i="1"/>
  <c r="K829" i="1"/>
  <c r="L829" i="1" s="1"/>
  <c r="K830" i="1"/>
  <c r="L830" i="1" s="1"/>
  <c r="K831" i="1"/>
  <c r="L831" i="1" s="1"/>
  <c r="AB831" i="1" s="1"/>
  <c r="K832" i="1"/>
  <c r="L832" i="1" s="1"/>
  <c r="K833" i="1"/>
  <c r="L833" i="1" s="1"/>
  <c r="K834" i="1"/>
  <c r="L834" i="1" s="1"/>
  <c r="K835" i="1"/>
  <c r="K836" i="1"/>
  <c r="K837" i="1"/>
  <c r="K838" i="1"/>
  <c r="K839" i="1"/>
  <c r="L839" i="1" s="1"/>
  <c r="K840" i="1"/>
  <c r="L840" i="1" s="1"/>
  <c r="K841" i="1"/>
  <c r="L841" i="1" s="1"/>
  <c r="K842" i="1"/>
  <c r="L842" i="1" s="1"/>
  <c r="K843" i="1"/>
  <c r="L843" i="1" s="1"/>
  <c r="AB843" i="1" s="1"/>
  <c r="K844" i="1"/>
  <c r="L844" i="1" s="1"/>
  <c r="K845" i="1"/>
  <c r="K846" i="1"/>
  <c r="L846" i="1" s="1"/>
  <c r="K847" i="1"/>
  <c r="K848" i="1"/>
  <c r="K849" i="1"/>
  <c r="L849" i="1" s="1"/>
  <c r="K850" i="1"/>
  <c r="K851" i="1"/>
  <c r="L851" i="1" s="1"/>
  <c r="K852" i="1"/>
  <c r="K853" i="1"/>
  <c r="K854" i="1"/>
  <c r="L854" i="1" s="1"/>
  <c r="K855" i="1"/>
  <c r="L855" i="1" s="1"/>
  <c r="AB855" i="1" s="1"/>
  <c r="K856" i="1"/>
  <c r="L856" i="1" s="1"/>
  <c r="AB856" i="1" s="1"/>
  <c r="K857" i="1"/>
  <c r="L857" i="1" s="1"/>
  <c r="K858" i="1"/>
  <c r="L858" i="1" s="1"/>
  <c r="K859" i="1"/>
  <c r="K860" i="1"/>
  <c r="K861" i="1"/>
  <c r="L861" i="1" s="1"/>
  <c r="K862" i="1"/>
  <c r="L862" i="1" s="1"/>
  <c r="K863" i="1"/>
  <c r="L863" i="1" s="1"/>
  <c r="AB863" i="1" s="1"/>
  <c r="K864" i="1"/>
  <c r="L864" i="1" s="1"/>
  <c r="K865" i="1"/>
  <c r="L865" i="1" s="1"/>
  <c r="K866" i="1"/>
  <c r="L866" i="1" s="1"/>
  <c r="AB866" i="1" s="1"/>
  <c r="K867" i="1"/>
  <c r="L867" i="1" s="1"/>
  <c r="K868" i="1"/>
  <c r="L868" i="1" s="1"/>
  <c r="K869" i="1"/>
  <c r="K870" i="1"/>
  <c r="K871" i="1"/>
  <c r="K872" i="1"/>
  <c r="K873" i="1"/>
  <c r="L873" i="1" s="1"/>
  <c r="K874" i="1"/>
  <c r="L874" i="1" s="1"/>
  <c r="K875" i="1"/>
  <c r="L875" i="1" s="1"/>
  <c r="AB875" i="1" s="1"/>
  <c r="K876" i="1"/>
  <c r="L876" i="1" s="1"/>
  <c r="K877" i="1"/>
  <c r="K878" i="1"/>
  <c r="L878" i="1" s="1"/>
  <c r="K879" i="1"/>
  <c r="L879" i="1" s="1"/>
  <c r="K880" i="1"/>
  <c r="L880" i="1" s="1"/>
  <c r="K881" i="1"/>
  <c r="L881" i="1" s="1"/>
  <c r="K882" i="1"/>
  <c r="L882" i="1" s="1"/>
  <c r="K883" i="1"/>
  <c r="K884" i="1"/>
  <c r="K885" i="1"/>
  <c r="L885" i="1" s="1"/>
  <c r="K886" i="1"/>
  <c r="L886" i="1" s="1"/>
  <c r="K887" i="1"/>
  <c r="L887" i="1" s="1"/>
  <c r="K888" i="1"/>
  <c r="L888" i="1" s="1"/>
  <c r="K889" i="1"/>
  <c r="K890" i="1"/>
  <c r="L890" i="1" s="1"/>
  <c r="K891" i="1"/>
  <c r="L891" i="1" s="1"/>
  <c r="K892" i="1"/>
  <c r="L892" i="1" s="1"/>
  <c r="K893" i="1"/>
  <c r="L893" i="1" s="1"/>
  <c r="K894" i="1"/>
  <c r="K895" i="1"/>
  <c r="K896" i="1"/>
  <c r="K897" i="1"/>
  <c r="L897" i="1" s="1"/>
  <c r="K898" i="1"/>
  <c r="L898" i="1" s="1"/>
  <c r="K899" i="1"/>
  <c r="L899" i="1" s="1"/>
  <c r="K900" i="1"/>
  <c r="L900" i="1" s="1"/>
  <c r="K901" i="1"/>
  <c r="L901" i="1" s="1"/>
  <c r="K902" i="1"/>
  <c r="L902" i="1" s="1"/>
  <c r="K903" i="1"/>
  <c r="L903" i="1" s="1"/>
  <c r="K904" i="1"/>
  <c r="L904" i="1" s="1"/>
  <c r="K905" i="1"/>
  <c r="L905" i="1" s="1"/>
  <c r="K906" i="1"/>
  <c r="L906" i="1" s="1"/>
  <c r="K907" i="1"/>
  <c r="K908" i="1"/>
  <c r="K909" i="1"/>
  <c r="L909" i="1" s="1"/>
  <c r="K910" i="1"/>
  <c r="L910" i="1" s="1"/>
  <c r="K911" i="1"/>
  <c r="L911" i="1" s="1"/>
  <c r="K912" i="1"/>
  <c r="L912" i="1" s="1"/>
  <c r="K913" i="1"/>
  <c r="L913" i="1" s="1"/>
  <c r="K914" i="1"/>
  <c r="L914" i="1" s="1"/>
  <c r="K915" i="1"/>
  <c r="L915" i="1" s="1"/>
  <c r="K916" i="1"/>
  <c r="L916" i="1" s="1"/>
  <c r="K917" i="1"/>
  <c r="L917" i="1" s="1"/>
  <c r="K918" i="1"/>
  <c r="L918" i="1" s="1"/>
  <c r="K919" i="1"/>
  <c r="K920" i="1"/>
  <c r="K921" i="1"/>
  <c r="K922" i="1"/>
  <c r="L922" i="1" s="1"/>
  <c r="K923" i="1"/>
  <c r="L923" i="1" s="1"/>
  <c r="K924" i="1"/>
  <c r="L924" i="1" s="1"/>
  <c r="K925" i="1"/>
  <c r="L925" i="1" s="1"/>
  <c r="K926" i="1"/>
  <c r="L926" i="1" s="1"/>
  <c r="K927" i="1"/>
  <c r="L927" i="1" s="1"/>
  <c r="K928" i="1"/>
  <c r="L928" i="1" s="1"/>
  <c r="K929" i="1"/>
  <c r="L929" i="1" s="1"/>
  <c r="K930" i="1"/>
  <c r="K931" i="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L955" i="1" s="1"/>
  <c r="K956" i="1"/>
  <c r="K957" i="1"/>
  <c r="L957" i="1" s="1"/>
  <c r="K958" i="1"/>
  <c r="K959" i="1"/>
  <c r="L959" i="1" s="1"/>
  <c r="K960" i="1"/>
  <c r="L960" i="1" s="1"/>
  <c r="K961" i="1"/>
  <c r="L961" i="1" s="1"/>
  <c r="K962" i="1"/>
  <c r="L962" i="1" s="1"/>
  <c r="K963" i="1"/>
  <c r="L963" i="1" s="1"/>
  <c r="K964" i="1"/>
  <c r="L964" i="1" s="1"/>
  <c r="K965" i="1"/>
  <c r="L965" i="1" s="1"/>
  <c r="K966" i="1"/>
  <c r="L966" i="1" s="1"/>
  <c r="K967" i="1"/>
  <c r="L967" i="1" s="1"/>
  <c r="K968" i="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K983" i="1"/>
  <c r="L983" i="1" s="1"/>
  <c r="K984" i="1"/>
  <c r="L984" i="1" s="1"/>
  <c r="K985" i="1"/>
  <c r="L985" i="1" s="1"/>
  <c r="K986" i="1"/>
  <c r="L986" i="1" s="1"/>
  <c r="K987" i="1"/>
  <c r="L987" i="1" s="1"/>
  <c r="K988" i="1"/>
  <c r="L988" i="1" s="1"/>
  <c r="K989" i="1"/>
  <c r="L989" i="1" s="1"/>
  <c r="K990" i="1"/>
  <c r="K991" i="1"/>
  <c r="L991" i="1" s="1"/>
  <c r="K992" i="1"/>
  <c r="L992" i="1" s="1"/>
  <c r="K993" i="1"/>
  <c r="L993" i="1" s="1"/>
  <c r="K994" i="1"/>
  <c r="L994" i="1" s="1"/>
  <c r="K995" i="1"/>
  <c r="L995" i="1" s="1"/>
  <c r="K996" i="1"/>
  <c r="L996" i="1" s="1"/>
  <c r="K997" i="1"/>
  <c r="L997" i="1" s="1"/>
  <c r="K998" i="1"/>
  <c r="L998" i="1" s="1"/>
  <c r="K999" i="1"/>
  <c r="L999" i="1" s="1"/>
  <c r="K1000" i="1"/>
  <c r="L1000" i="1" s="1"/>
  <c r="K1001" i="1"/>
  <c r="L1001"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U995" i="1"/>
  <c r="T996" i="1"/>
  <c r="U996" i="1" s="1"/>
  <c r="T997" i="1"/>
  <c r="U997" i="1" s="1"/>
  <c r="L919" i="1"/>
  <c r="F781" i="3"/>
  <c r="F782" i="3"/>
  <c r="I781" i="3"/>
  <c r="I782" i="3"/>
  <c r="J781" i="3"/>
  <c r="J782" i="3"/>
  <c r="U990" i="1"/>
  <c r="P1001" i="1"/>
  <c r="S996" i="1"/>
  <c r="S997" i="1"/>
  <c r="S998" i="1"/>
  <c r="T998" i="1" s="1"/>
  <c r="U998" i="1" s="1"/>
  <c r="S999" i="1"/>
  <c r="T999" i="1" s="1"/>
  <c r="U999" i="1" s="1"/>
  <c r="S1000" i="1"/>
  <c r="T1000" i="1" s="1"/>
  <c r="U1000" i="1" s="1"/>
  <c r="S1001" i="1"/>
  <c r="T1001" i="1" s="1"/>
  <c r="U1001" i="1" s="1"/>
  <c r="L990" i="1"/>
  <c r="S987" i="1"/>
  <c r="T987" i="1" s="1"/>
  <c r="U987" i="1" s="1"/>
  <c r="S988" i="1"/>
  <c r="T988" i="1" s="1"/>
  <c r="U988" i="1" s="1"/>
  <c r="S989" i="1"/>
  <c r="T989" i="1" s="1"/>
  <c r="U989" i="1" s="1"/>
  <c r="S990" i="1"/>
  <c r="S991" i="1"/>
  <c r="T991" i="1" s="1"/>
  <c r="U991" i="1" s="1"/>
  <c r="S992" i="1"/>
  <c r="T992" i="1" s="1"/>
  <c r="U992" i="1" s="1"/>
  <c r="S993" i="1"/>
  <c r="T993" i="1" s="1"/>
  <c r="U993" i="1" s="1"/>
  <c r="S994" i="1"/>
  <c r="T994" i="1" s="1"/>
  <c r="U994" i="1" s="1"/>
  <c r="S995" i="1"/>
  <c r="T995" i="1" s="1"/>
  <c r="L982" i="1"/>
  <c r="S981" i="1"/>
  <c r="T981" i="1" s="1"/>
  <c r="S982" i="1"/>
  <c r="T982" i="1" s="1"/>
  <c r="S983" i="1"/>
  <c r="T983" i="1" s="1"/>
  <c r="S984" i="1"/>
  <c r="T984" i="1" s="1"/>
  <c r="S985" i="1"/>
  <c r="T985" i="1" s="1"/>
  <c r="U985" i="1" s="1"/>
  <c r="S986" i="1"/>
  <c r="T986" i="1" s="1"/>
  <c r="U986" i="1" s="1"/>
  <c r="T926"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23" i="1"/>
  <c r="T924" i="1"/>
  <c r="T925" i="1"/>
  <c r="L968" i="1"/>
  <c r="K773" i="3"/>
  <c r="L931" i="1"/>
  <c r="L943" i="1"/>
  <c r="L956" i="1"/>
  <c r="L958" i="1"/>
  <c r="T979" i="1"/>
  <c r="T980" i="1"/>
  <c r="L930" i="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AA875" i="1"/>
  <c r="F738" i="3"/>
  <c r="T922" i="1"/>
  <c r="F755" i="3"/>
  <c r="I755" i="3"/>
  <c r="J755" i="3"/>
  <c r="F754" i="3"/>
  <c r="I754" i="3"/>
  <c r="J754" i="3"/>
  <c r="L693" i="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P921" i="1"/>
  <c r="S921" i="1"/>
  <c r="L920" i="1"/>
  <c r="P920" i="1"/>
  <c r="T920" i="1" s="1"/>
  <c r="AA920" i="1" s="1"/>
  <c r="P919" i="1"/>
  <c r="T919" i="1" s="1"/>
  <c r="K745" i="3" s="1"/>
  <c r="P918" i="1"/>
  <c r="T918" i="1" s="1"/>
  <c r="K743" i="3" s="1"/>
  <c r="P917" i="1"/>
  <c r="T917" i="1" s="1"/>
  <c r="AA917" i="1" s="1"/>
  <c r="P916" i="1"/>
  <c r="T916" i="1" s="1"/>
  <c r="AA916" i="1" s="1"/>
  <c r="P915" i="1"/>
  <c r="T915" i="1" s="1"/>
  <c r="K742" i="3" s="1"/>
  <c r="P914" i="1"/>
  <c r="T914" i="1" s="1"/>
  <c r="K741" i="3" s="1"/>
  <c r="P913" i="1"/>
  <c r="T913" i="1" s="1"/>
  <c r="K740" i="3" s="1"/>
  <c r="P912" i="1"/>
  <c r="T912" i="1" s="1"/>
  <c r="AA912" i="1" s="1"/>
  <c r="P911" i="1"/>
  <c r="T911" i="1" s="1"/>
  <c r="AA911" i="1" s="1"/>
  <c r="P910" i="1"/>
  <c r="T910" i="1" s="1"/>
  <c r="AA910" i="1" s="1"/>
  <c r="P909" i="1"/>
  <c r="T909" i="1" s="1"/>
  <c r="AA909" i="1" s="1"/>
  <c r="L908" i="1"/>
  <c r="P908" i="1"/>
  <c r="T908" i="1" s="1"/>
  <c r="AA908" i="1" s="1"/>
  <c r="L907" i="1"/>
  <c r="P907" i="1"/>
  <c r="T907" i="1" s="1"/>
  <c r="AA907" i="1" s="1"/>
  <c r="P906" i="1"/>
  <c r="T906" i="1" s="1"/>
  <c r="AA906" i="1" s="1"/>
  <c r="P905" i="1"/>
  <c r="T905" i="1" s="1"/>
  <c r="AA905" i="1" s="1"/>
  <c r="P904" i="1"/>
  <c r="T904" i="1" s="1"/>
  <c r="AA904" i="1" s="1"/>
  <c r="P903" i="1"/>
  <c r="T903" i="1" s="1"/>
  <c r="AA903" i="1" s="1"/>
  <c r="P902" i="1"/>
  <c r="T902" i="1" s="1"/>
  <c r="AA902" i="1" s="1"/>
  <c r="P901" i="1"/>
  <c r="T901" i="1" s="1"/>
  <c r="AA901" i="1" s="1"/>
  <c r="P900" i="1"/>
  <c r="T900" i="1" s="1"/>
  <c r="AA900" i="1" s="1"/>
  <c r="P899" i="1"/>
  <c r="T899" i="1" s="1"/>
  <c r="AA899" i="1" s="1"/>
  <c r="P898" i="1"/>
  <c r="T898" i="1" s="1"/>
  <c r="AA898" i="1" s="1"/>
  <c r="P897" i="1"/>
  <c r="T897" i="1" s="1"/>
  <c r="K734" i="3" s="1"/>
  <c r="L896" i="1"/>
  <c r="P896" i="1"/>
  <c r="T896" i="1" s="1"/>
  <c r="AA896" i="1" s="1"/>
  <c r="L895" i="1"/>
  <c r="P895" i="1"/>
  <c r="T895" i="1" s="1"/>
  <c r="AA895"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P893" i="1"/>
  <c r="T893" i="1" s="1"/>
  <c r="AA893" i="1" s="1"/>
  <c r="P892" i="1"/>
  <c r="S892" i="1"/>
  <c r="Z892" i="1" s="1"/>
  <c r="T891" i="1"/>
  <c r="AA891" i="1" s="1"/>
  <c r="P890" i="1"/>
  <c r="T890" i="1" s="1"/>
  <c r="AA890" i="1" s="1"/>
  <c r="Z890" i="1"/>
  <c r="L889" i="1"/>
  <c r="P889" i="1"/>
  <c r="T889" i="1" s="1"/>
  <c r="AA889" i="1" s="1"/>
  <c r="P888" i="1"/>
  <c r="T888" i="1" s="1"/>
  <c r="AA888" i="1" s="1"/>
  <c r="P887" i="1"/>
  <c r="T887" i="1" s="1"/>
  <c r="AA887" i="1" s="1"/>
  <c r="P886" i="1"/>
  <c r="T886" i="1" s="1"/>
  <c r="AA886" i="1" s="1"/>
  <c r="P885" i="1"/>
  <c r="T885" i="1" s="1"/>
  <c r="K733" i="3" s="1"/>
  <c r="L884" i="1"/>
  <c r="P884" i="1"/>
  <c r="T884" i="1" s="1"/>
  <c r="AA884" i="1" s="1"/>
  <c r="L883" i="1"/>
  <c r="P883" i="1"/>
  <c r="T883" i="1" s="1"/>
  <c r="AA883" i="1" s="1"/>
  <c r="P882" i="1"/>
  <c r="T882" i="1" s="1"/>
  <c r="AA882" i="1" s="1"/>
  <c r="T881" i="1"/>
  <c r="W881" i="1" s="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S3" i="1"/>
  <c r="T3" i="1" s="1"/>
  <c r="K262" i="3" s="1"/>
  <c r="S4" i="1"/>
  <c r="T4" i="1" s="1"/>
  <c r="K13" i="3" s="1"/>
  <c r="S5" i="1"/>
  <c r="T5" i="1" s="1"/>
  <c r="K716" i="3" s="1"/>
  <c r="L720" i="1"/>
  <c r="H2" i="1"/>
  <c r="K2" i="1"/>
  <c r="L2" i="1" s="1"/>
  <c r="M2" i="1"/>
  <c r="S2" i="1"/>
  <c r="T2" i="1" s="1"/>
  <c r="K138" i="3" s="1"/>
  <c r="L3" i="1"/>
  <c r="L4" i="1"/>
  <c r="L5" i="1"/>
  <c r="L6" i="1"/>
  <c r="S6" i="1"/>
  <c r="T6" i="1" s="1"/>
  <c r="K524" i="3" s="1"/>
  <c r="L7" i="1"/>
  <c r="S7" i="1"/>
  <c r="T7" i="1" s="1"/>
  <c r="K142" i="3" s="1"/>
  <c r="L8" i="1"/>
  <c r="S8" i="1"/>
  <c r="T8" i="1" s="1"/>
  <c r="K161" i="3" s="1"/>
  <c r="L9" i="1"/>
  <c r="S9" i="1"/>
  <c r="T9" i="1" s="1"/>
  <c r="K145" i="3" s="1"/>
  <c r="L10" i="1"/>
  <c r="S10" i="1"/>
  <c r="T10" i="1" s="1"/>
  <c r="K15" i="3" s="1"/>
  <c r="L11" i="1"/>
  <c r="S11" i="1"/>
  <c r="T11" i="1" s="1"/>
  <c r="K11" i="3" s="1"/>
  <c r="L12" i="1"/>
  <c r="S12" i="1"/>
  <c r="T12" i="1" s="1"/>
  <c r="K268" i="3" s="1"/>
  <c r="L13" i="1"/>
  <c r="S13" i="1"/>
  <c r="T13" i="1" s="1"/>
  <c r="K341" i="3" s="1"/>
  <c r="L14" i="1"/>
  <c r="S14" i="1"/>
  <c r="T14" i="1" s="1"/>
  <c r="AA14" i="1" s="1"/>
  <c r="L15" i="1"/>
  <c r="S15" i="1"/>
  <c r="T15" i="1" s="1"/>
  <c r="K458" i="3" s="1"/>
  <c r="L16" i="1"/>
  <c r="S16" i="1"/>
  <c r="T16" i="1" s="1"/>
  <c r="K234" i="3" s="1"/>
  <c r="L17" i="1"/>
  <c r="S17" i="1"/>
  <c r="T17" i="1" s="1"/>
  <c r="K207" i="3" s="1"/>
  <c r="L18" i="1"/>
  <c r="S18" i="1"/>
  <c r="T18" i="1" s="1"/>
  <c r="K3" i="3" s="1"/>
  <c r="L19" i="1"/>
  <c r="S19" i="1"/>
  <c r="T19" i="1" s="1"/>
  <c r="K146" i="3" s="1"/>
  <c r="L20" i="1"/>
  <c r="S20" i="1"/>
  <c r="T20" i="1" s="1"/>
  <c r="K468" i="3" s="1"/>
  <c r="L21" i="1"/>
  <c r="S21" i="1"/>
  <c r="T21" i="1" s="1"/>
  <c r="K395" i="3" s="1"/>
  <c r="L22" i="1"/>
  <c r="S22" i="1"/>
  <c r="T22" i="1" s="1"/>
  <c r="K7" i="3" s="1"/>
  <c r="L23" i="1"/>
  <c r="S23" i="1"/>
  <c r="T23" i="1" s="1"/>
  <c r="K392" i="3" s="1"/>
  <c r="L24" i="1"/>
  <c r="S24" i="1"/>
  <c r="T24" i="1" s="1"/>
  <c r="K187" i="3" s="1"/>
  <c r="L25" i="1"/>
  <c r="S25" i="1"/>
  <c r="T25" i="1" s="1"/>
  <c r="K346" i="3" s="1"/>
  <c r="L26" i="1"/>
  <c r="S26" i="1"/>
  <c r="T26" i="1" s="1"/>
  <c r="AA26" i="1" s="1"/>
  <c r="L27" i="1"/>
  <c r="S27" i="1"/>
  <c r="T27" i="1" s="1"/>
  <c r="K396" i="3" s="1"/>
  <c r="L28" i="1"/>
  <c r="S28" i="1"/>
  <c r="T28" i="1" s="1"/>
  <c r="K245" i="3" s="1"/>
  <c r="L29" i="1"/>
  <c r="S29" i="1"/>
  <c r="T29" i="1" s="1"/>
  <c r="K8" i="3" s="1"/>
  <c r="L30" i="1"/>
  <c r="S30" i="1"/>
  <c r="T30" i="1" s="1"/>
  <c r="K135" i="3" s="1"/>
  <c r="L31" i="1"/>
  <c r="S31" i="1"/>
  <c r="T31" i="1" s="1"/>
  <c r="K9" i="3" s="1"/>
  <c r="L32" i="1"/>
  <c r="S32" i="1"/>
  <c r="T32" i="1" s="1"/>
  <c r="K10" i="3" s="1"/>
  <c r="L33" i="1"/>
  <c r="S33" i="1"/>
  <c r="T33" i="1" s="1"/>
  <c r="K17" i="3" s="1"/>
  <c r="L34" i="1"/>
  <c r="S34" i="1"/>
  <c r="T34" i="1" s="1"/>
  <c r="K470" i="3" s="1"/>
  <c r="L35" i="1"/>
  <c r="S35" i="1"/>
  <c r="T35" i="1" s="1"/>
  <c r="K141" i="3" s="1"/>
  <c r="L36" i="1"/>
  <c r="S36" i="1"/>
  <c r="T36" i="1" s="1"/>
  <c r="K356" i="3" s="1"/>
  <c r="L37" i="1"/>
  <c r="S37" i="1"/>
  <c r="T37" i="1" s="1"/>
  <c r="AA37" i="1" s="1"/>
  <c r="L38" i="1"/>
  <c r="S38" i="1"/>
  <c r="T38" i="1" s="1"/>
  <c r="K169" i="3" s="1"/>
  <c r="L39" i="1"/>
  <c r="S39" i="1"/>
  <c r="T39" i="1" s="1"/>
  <c r="K139" i="3" s="1"/>
  <c r="L40" i="1"/>
  <c r="S40" i="1"/>
  <c r="T40" i="1" s="1"/>
  <c r="K342" i="3" s="1"/>
  <c r="L41" i="1"/>
  <c r="S41" i="1"/>
  <c r="T41" i="1" s="1"/>
  <c r="K257" i="3" s="1"/>
  <c r="L42" i="1"/>
  <c r="S42" i="1"/>
  <c r="T42" i="1" s="1"/>
  <c r="K22" i="3" s="1"/>
  <c r="L43" i="1"/>
  <c r="S43" i="1"/>
  <c r="T43" i="1" s="1"/>
  <c r="K19" i="3" s="1"/>
  <c r="L44" i="1"/>
  <c r="S44" i="1"/>
  <c r="T44" i="1" s="1"/>
  <c r="K20" i="3" s="1"/>
  <c r="L45" i="1"/>
  <c r="S45" i="1"/>
  <c r="T45" i="1" s="1"/>
  <c r="K21" i="3" s="1"/>
  <c r="L46" i="1"/>
  <c r="S46" i="1"/>
  <c r="T46" i="1" s="1"/>
  <c r="K360" i="3" s="1"/>
  <c r="L47" i="1"/>
  <c r="S47" i="1"/>
  <c r="T47" i="1" s="1"/>
  <c r="K140" i="3" s="1"/>
  <c r="L48" i="1"/>
  <c r="S48" i="1"/>
  <c r="T48" i="1" s="1"/>
  <c r="K134" i="3" s="1"/>
  <c r="L49" i="1"/>
  <c r="S49" i="1"/>
  <c r="T49" i="1" s="1"/>
  <c r="AA49" i="1" s="1"/>
  <c r="L50" i="1"/>
  <c r="S50" i="1"/>
  <c r="T50" i="1" s="1"/>
  <c r="AA50" i="1" s="1"/>
  <c r="L51" i="1"/>
  <c r="S51" i="1"/>
  <c r="T51" i="1" s="1"/>
  <c r="K128" i="3" s="1"/>
  <c r="L52" i="1"/>
  <c r="S52" i="1"/>
  <c r="T52" i="1" s="1"/>
  <c r="AA52" i="1" s="1"/>
  <c r="L53" i="1"/>
  <c r="S53" i="1"/>
  <c r="T53" i="1" s="1"/>
  <c r="AA53" i="1" s="1"/>
  <c r="L54" i="1"/>
  <c r="S54" i="1"/>
  <c r="T54" i="1" s="1"/>
  <c r="AA54" i="1" s="1"/>
  <c r="L55" i="1"/>
  <c r="S55" i="1"/>
  <c r="T55" i="1" s="1"/>
  <c r="AA55" i="1" s="1"/>
  <c r="L56" i="1"/>
  <c r="S56" i="1"/>
  <c r="T56" i="1" s="1"/>
  <c r="K658" i="3" s="1"/>
  <c r="L57" i="1"/>
  <c r="S57" i="1"/>
  <c r="T57" i="1" s="1"/>
  <c r="AA57" i="1" s="1"/>
  <c r="L58" i="1"/>
  <c r="S58" i="1"/>
  <c r="T58" i="1" s="1"/>
  <c r="AA58" i="1" s="1"/>
  <c r="L59" i="1"/>
  <c r="S59" i="1"/>
  <c r="T59" i="1" s="1"/>
  <c r="K6" i="3" s="1"/>
  <c r="L60" i="1"/>
  <c r="S60" i="1"/>
  <c r="T60" i="1" s="1"/>
  <c r="K343" i="3" s="1"/>
  <c r="L61" i="1"/>
  <c r="S61" i="1"/>
  <c r="T61" i="1" s="1"/>
  <c r="AA61" i="1" s="1"/>
  <c r="L62" i="1"/>
  <c r="S62" i="1"/>
  <c r="T62" i="1" s="1"/>
  <c r="K242" i="3" s="1"/>
  <c r="L63" i="1"/>
  <c r="S63" i="1"/>
  <c r="T63" i="1" s="1"/>
  <c r="K715" i="3" s="1"/>
  <c r="L64" i="1"/>
  <c r="S64" i="1"/>
  <c r="T64" i="1" s="1"/>
  <c r="K188" i="3" s="1"/>
  <c r="L65" i="1"/>
  <c r="S65" i="1"/>
  <c r="T65" i="1" s="1"/>
  <c r="K285" i="3" s="1"/>
  <c r="L66" i="1"/>
  <c r="S66" i="1"/>
  <c r="T66" i="1" s="1"/>
  <c r="K208" i="3" s="1"/>
  <c r="L67" i="1"/>
  <c r="S67" i="1"/>
  <c r="T67" i="1" s="1"/>
  <c r="K216" i="3" s="1"/>
  <c r="L68" i="1"/>
  <c r="S68" i="1"/>
  <c r="T68" i="1" s="1"/>
  <c r="K545" i="3" s="1"/>
  <c r="L69" i="1"/>
  <c r="S69" i="1"/>
  <c r="T69" i="1" s="1"/>
  <c r="K280" i="3" s="1"/>
  <c r="L70" i="1"/>
  <c r="S70" i="1"/>
  <c r="T70" i="1" s="1"/>
  <c r="K295" i="3" s="1"/>
  <c r="L71" i="1"/>
  <c r="S71" i="1"/>
  <c r="T71" i="1" s="1"/>
  <c r="K518" i="3" s="1"/>
  <c r="L72" i="1"/>
  <c r="S72" i="1"/>
  <c r="T72" i="1" s="1"/>
  <c r="K215" i="3" s="1"/>
  <c r="L73" i="1"/>
  <c r="S73" i="1"/>
  <c r="T73" i="1" s="1"/>
  <c r="AA73" i="1" s="1"/>
  <c r="L74" i="1"/>
  <c r="S74" i="1"/>
  <c r="T74" i="1" s="1"/>
  <c r="K492" i="3" s="1"/>
  <c r="L75" i="1"/>
  <c r="S75" i="1"/>
  <c r="T75" i="1" s="1"/>
  <c r="K183" i="3" s="1"/>
  <c r="L76" i="1"/>
  <c r="S76" i="1"/>
  <c r="T76" i="1" s="1"/>
  <c r="K319" i="3" s="1"/>
  <c r="L77" i="1"/>
  <c r="S77" i="1"/>
  <c r="T77" i="1" s="1"/>
  <c r="K296" i="3" s="1"/>
  <c r="L78" i="1"/>
  <c r="S78" i="1"/>
  <c r="T78" i="1" s="1"/>
  <c r="AA78" i="1" s="1"/>
  <c r="L79" i="1"/>
  <c r="S79" i="1"/>
  <c r="T79" i="1" s="1"/>
  <c r="AA79" i="1" s="1"/>
  <c r="L80" i="1"/>
  <c r="S80" i="1"/>
  <c r="T80" i="1" s="1"/>
  <c r="K190" i="3" s="1"/>
  <c r="L81" i="1"/>
  <c r="S81" i="1"/>
  <c r="T81" i="1" s="1"/>
  <c r="AA81" i="1" s="1"/>
  <c r="L82" i="1"/>
  <c r="S82" i="1"/>
  <c r="T82" i="1" s="1"/>
  <c r="K632" i="3" s="1"/>
  <c r="L83" i="1"/>
  <c r="S83" i="1"/>
  <c r="T83" i="1" s="1"/>
  <c r="AA83" i="1" s="1"/>
  <c r="L84" i="1"/>
  <c r="S84" i="1"/>
  <c r="T84" i="1" s="1"/>
  <c r="AA84" i="1" s="1"/>
  <c r="L85" i="1"/>
  <c r="S85" i="1"/>
  <c r="T85" i="1" s="1"/>
  <c r="AA85" i="1" s="1"/>
  <c r="L86" i="1"/>
  <c r="S86" i="1"/>
  <c r="T86" i="1" s="1"/>
  <c r="AA86" i="1" s="1"/>
  <c r="L87" i="1"/>
  <c r="S87" i="1"/>
  <c r="T87" i="1" s="1"/>
  <c r="AA87" i="1" s="1"/>
  <c r="L88" i="1"/>
  <c r="S88" i="1"/>
  <c r="T88" i="1" s="1"/>
  <c r="K478" i="3" s="1"/>
  <c r="L89" i="1"/>
  <c r="S89" i="1"/>
  <c r="T89" i="1" s="1"/>
  <c r="K581" i="3" s="1"/>
  <c r="L90" i="1"/>
  <c r="S90" i="1"/>
  <c r="T90" i="1" s="1"/>
  <c r="K284" i="3" s="1"/>
  <c r="L91" i="1"/>
  <c r="S91" i="1"/>
  <c r="T91" i="1" s="1"/>
  <c r="K501" i="3" s="1"/>
  <c r="L92" i="1"/>
  <c r="S92" i="1"/>
  <c r="T92" i="1" s="1"/>
  <c r="AA92" i="1" s="1"/>
  <c r="L93" i="1"/>
  <c r="S93" i="1"/>
  <c r="T93" i="1" s="1"/>
  <c r="K416" i="3" s="1"/>
  <c r="L94" i="1"/>
  <c r="S94" i="1"/>
  <c r="T94" i="1" s="1"/>
  <c r="K211" i="3" s="1"/>
  <c r="L95" i="1"/>
  <c r="S95" i="1"/>
  <c r="T95" i="1" s="1"/>
  <c r="K185" i="3" s="1"/>
  <c r="L96" i="1"/>
  <c r="S96" i="1"/>
  <c r="T96" i="1" s="1"/>
  <c r="K318" i="3" s="1"/>
  <c r="L97" i="1"/>
  <c r="S97" i="1"/>
  <c r="T97" i="1" s="1"/>
  <c r="K217" i="3" s="1"/>
  <c r="L98" i="1"/>
  <c r="S98" i="1"/>
  <c r="T98" i="1" s="1"/>
  <c r="K546" i="3" s="1"/>
  <c r="L99" i="1"/>
  <c r="S99" i="1"/>
  <c r="T99" i="1" s="1"/>
  <c r="K451" i="3" s="1"/>
  <c r="L100" i="1"/>
  <c r="S100" i="1"/>
  <c r="T100" i="1" s="1"/>
  <c r="K283" i="3" s="1"/>
  <c r="L101" i="1"/>
  <c r="S101" i="1"/>
  <c r="T101" i="1" s="1"/>
  <c r="K189" i="3" s="1"/>
  <c r="L102" i="1"/>
  <c r="S102" i="1"/>
  <c r="T102" i="1" s="1"/>
  <c r="K330" i="3" s="1"/>
  <c r="L103" i="1"/>
  <c r="S103" i="1"/>
  <c r="T103" i="1" s="1"/>
  <c r="K481" i="3" s="1"/>
  <c r="L104" i="1"/>
  <c r="S104" i="1"/>
  <c r="T104" i="1" s="1"/>
  <c r="K523" i="3" s="1"/>
  <c r="L105" i="1"/>
  <c r="S105" i="1"/>
  <c r="T105" i="1" s="1"/>
  <c r="AA105" i="1" s="1"/>
  <c r="L106" i="1"/>
  <c r="S106" i="1"/>
  <c r="T106" i="1" s="1"/>
  <c r="K286" i="3" s="1"/>
  <c r="L107" i="1"/>
  <c r="S107" i="1"/>
  <c r="T107" i="1" s="1"/>
  <c r="AA107" i="1" s="1"/>
  <c r="L108" i="1"/>
  <c r="S108" i="1"/>
  <c r="T108" i="1" s="1"/>
  <c r="K493" i="3" s="1"/>
  <c r="L109" i="1"/>
  <c r="S109" i="1"/>
  <c r="T109" i="1" s="1"/>
  <c r="K347" i="3" s="1"/>
  <c r="L110" i="1"/>
  <c r="S110" i="1"/>
  <c r="T110" i="1" s="1"/>
  <c r="K323" i="3" s="1"/>
  <c r="L111" i="1"/>
  <c r="S111" i="1"/>
  <c r="T111" i="1" s="1"/>
  <c r="K238" i="3" s="1"/>
  <c r="L112" i="1"/>
  <c r="S112" i="1"/>
  <c r="T112" i="1" s="1"/>
  <c r="K614" i="3" s="1"/>
  <c r="L113" i="1"/>
  <c r="S113" i="1"/>
  <c r="T113" i="1" s="1"/>
  <c r="AA113" i="1" s="1"/>
  <c r="L114" i="1"/>
  <c r="S114" i="1"/>
  <c r="T114" i="1" s="1"/>
  <c r="K282" i="3" s="1"/>
  <c r="L115" i="1"/>
  <c r="S115" i="1"/>
  <c r="T115" i="1" s="1"/>
  <c r="K547" i="3" s="1"/>
  <c r="L116" i="1"/>
  <c r="S116" i="1"/>
  <c r="T116" i="1" s="1"/>
  <c r="AA116" i="1" s="1"/>
  <c r="L117" i="1"/>
  <c r="S117" i="1"/>
  <c r="T117" i="1" s="1"/>
  <c r="K248" i="3" s="1"/>
  <c r="L118" i="1"/>
  <c r="S118" i="1"/>
  <c r="T118" i="1" s="1"/>
  <c r="AA118" i="1" s="1"/>
  <c r="L119" i="1"/>
  <c r="S119" i="1"/>
  <c r="T119" i="1" s="1"/>
  <c r="K212" i="3" s="1"/>
  <c r="L120" i="1"/>
  <c r="S120" i="1"/>
  <c r="T120" i="1" s="1"/>
  <c r="AA120" i="1" s="1"/>
  <c r="L121" i="1"/>
  <c r="S121" i="1"/>
  <c r="T121" i="1" s="1"/>
  <c r="K317" i="3" s="1"/>
  <c r="S122" i="1"/>
  <c r="T122" i="1" s="1"/>
  <c r="AA122" i="1" s="1"/>
  <c r="L123" i="1"/>
  <c r="S123" i="1"/>
  <c r="T123" i="1" s="1"/>
  <c r="K548" i="3" s="1"/>
  <c r="L124" i="1"/>
  <c r="S124" i="1"/>
  <c r="T124" i="1" s="1"/>
  <c r="K206" i="3" s="1"/>
  <c r="L125" i="1"/>
  <c r="S125" i="1"/>
  <c r="T125" i="1" s="1"/>
  <c r="K143" i="3" s="1"/>
  <c r="L126" i="1"/>
  <c r="S126" i="1"/>
  <c r="T126" i="1" s="1"/>
  <c r="AA126" i="1" s="1"/>
  <c r="L127" i="1"/>
  <c r="S127" i="1"/>
  <c r="T127" i="1" s="1"/>
  <c r="AA127" i="1" s="1"/>
  <c r="L128" i="1"/>
  <c r="S128" i="1"/>
  <c r="T128" i="1" s="1"/>
  <c r="K582" i="3" s="1"/>
  <c r="L129" i="1"/>
  <c r="S129" i="1"/>
  <c r="T129" i="1" s="1"/>
  <c r="AA129" i="1" s="1"/>
  <c r="L130" i="1"/>
  <c r="S130" i="1"/>
  <c r="T130" i="1" s="1"/>
  <c r="K402" i="3" s="1"/>
  <c r="L131" i="1"/>
  <c r="S131" i="1"/>
  <c r="T131" i="1" s="1"/>
  <c r="K361" i="3" s="1"/>
  <c r="L132" i="1"/>
  <c r="S132" i="1"/>
  <c r="T132" i="1" s="1"/>
  <c r="K403" i="3" s="1"/>
  <c r="L133" i="1"/>
  <c r="S133" i="1"/>
  <c r="T133" i="1" s="1"/>
  <c r="K237" i="3" s="1"/>
  <c r="L134" i="1"/>
  <c r="S134" i="1"/>
  <c r="T134" i="1" s="1"/>
  <c r="AA134" i="1" s="1"/>
  <c r="L135" i="1"/>
  <c r="S135" i="1"/>
  <c r="T135" i="1" s="1"/>
  <c r="K549" i="3" s="1"/>
  <c r="L136" i="1"/>
  <c r="S136" i="1"/>
  <c r="T136" i="1" s="1"/>
  <c r="AA136" i="1" s="1"/>
  <c r="L137" i="1"/>
  <c r="S137" i="1"/>
  <c r="T137" i="1" s="1"/>
  <c r="AA137" i="1" s="1"/>
  <c r="L138" i="1"/>
  <c r="S138" i="1"/>
  <c r="T138" i="1" s="1"/>
  <c r="AA138" i="1" s="1"/>
  <c r="L139" i="1"/>
  <c r="S139" i="1"/>
  <c r="T139" i="1" s="1"/>
  <c r="AA139" i="1" s="1"/>
  <c r="L140" i="1"/>
  <c r="S140" i="1"/>
  <c r="T140" i="1" s="1"/>
  <c r="K243" i="3" s="1"/>
  <c r="L141" i="1"/>
  <c r="S141" i="1"/>
  <c r="T141" i="1" s="1"/>
  <c r="K144" i="3" s="1"/>
  <c r="L142" i="1"/>
  <c r="S142" i="1"/>
  <c r="T142" i="1" s="1"/>
  <c r="AA142" i="1" s="1"/>
  <c r="L143" i="1"/>
  <c r="S143" i="1"/>
  <c r="T143" i="1" s="1"/>
  <c r="K89" i="3" s="1"/>
  <c r="L144" i="1"/>
  <c r="S144" i="1"/>
  <c r="T144" i="1" s="1"/>
  <c r="AA144" i="1" s="1"/>
  <c r="L145" i="1"/>
  <c r="S145" i="1"/>
  <c r="T145" i="1" s="1"/>
  <c r="K90" i="3" s="1"/>
  <c r="L146" i="1"/>
  <c r="S146" i="1"/>
  <c r="T146" i="1" s="1"/>
  <c r="AA146" i="1" s="1"/>
  <c r="L147" i="1"/>
  <c r="S147" i="1"/>
  <c r="T147" i="1" s="1"/>
  <c r="K550" i="3" s="1"/>
  <c r="L148" i="1"/>
  <c r="S148" i="1"/>
  <c r="T148" i="1" s="1"/>
  <c r="K104" i="3" s="1"/>
  <c r="L149" i="1"/>
  <c r="S149" i="1"/>
  <c r="T149" i="1" s="1"/>
  <c r="K103" i="3" s="1"/>
  <c r="L150" i="1"/>
  <c r="S150" i="1"/>
  <c r="T150" i="1" s="1"/>
  <c r="AA150" i="1" s="1"/>
  <c r="L151" i="1"/>
  <c r="S151" i="1"/>
  <c r="T151" i="1" s="1"/>
  <c r="AA151" i="1" s="1"/>
  <c r="L152" i="1"/>
  <c r="S152" i="1"/>
  <c r="T152" i="1" s="1"/>
  <c r="AA152" i="1" s="1"/>
  <c r="L153" i="1"/>
  <c r="S153" i="1"/>
  <c r="T153" i="1" s="1"/>
  <c r="AA153" i="1" s="1"/>
  <c r="L154" i="1"/>
  <c r="S154" i="1"/>
  <c r="T154" i="1" s="1"/>
  <c r="AA154" i="1" s="1"/>
  <c r="L155" i="1"/>
  <c r="S155" i="1"/>
  <c r="T155" i="1" s="1"/>
  <c r="K102" i="3" s="1"/>
  <c r="L156" i="1"/>
  <c r="S156" i="1"/>
  <c r="T156" i="1" s="1"/>
  <c r="K551" i="3" s="1"/>
  <c r="L157" i="1"/>
  <c r="S157" i="1"/>
  <c r="T157" i="1" s="1"/>
  <c r="AA157" i="1" s="1"/>
  <c r="L158" i="1"/>
  <c r="S158" i="1"/>
  <c r="T158" i="1" s="1"/>
  <c r="K736" i="3" s="1"/>
  <c r="L159" i="1"/>
  <c r="S159" i="1"/>
  <c r="T159" i="1" s="1"/>
  <c r="K101" i="3" s="1"/>
  <c r="L160" i="1"/>
  <c r="S160" i="1"/>
  <c r="T160" i="1" s="1"/>
  <c r="AA160" i="1" s="1"/>
  <c r="L161" i="1"/>
  <c r="S161" i="1"/>
  <c r="T161" i="1" s="1"/>
  <c r="AA161" i="1" s="1"/>
  <c r="L162" i="1"/>
  <c r="S162" i="1"/>
  <c r="T162" i="1" s="1"/>
  <c r="K611" i="3" s="1"/>
  <c r="L163" i="1"/>
  <c r="S163" i="1"/>
  <c r="T163" i="1" s="1"/>
  <c r="AA163" i="1" s="1"/>
  <c r="L164" i="1"/>
  <c r="S164" i="1"/>
  <c r="T164" i="1" s="1"/>
  <c r="K554" i="3" s="1"/>
  <c r="L165" i="1"/>
  <c r="S165" i="1"/>
  <c r="T165" i="1" s="1"/>
  <c r="K174" i="3" s="1"/>
  <c r="L166" i="1"/>
  <c r="S166" i="1"/>
  <c r="T166" i="1" s="1"/>
  <c r="K100" i="3" s="1"/>
  <c r="L167" i="1"/>
  <c r="S167" i="1"/>
  <c r="T167" i="1" s="1"/>
  <c r="K99" i="3" s="1"/>
  <c r="L168" i="1"/>
  <c r="S168" i="1"/>
  <c r="T168" i="1" s="1"/>
  <c r="K98" i="3" s="1"/>
  <c r="L169" i="1"/>
  <c r="S169" i="1"/>
  <c r="T169" i="1" s="1"/>
  <c r="K97" i="3" s="1"/>
  <c r="L170" i="1"/>
  <c r="S170" i="1"/>
  <c r="T170" i="1" s="1"/>
  <c r="K175" i="3" s="1"/>
  <c r="L171" i="1"/>
  <c r="S171" i="1"/>
  <c r="T171" i="1" s="1"/>
  <c r="AA171" i="1" s="1"/>
  <c r="L172" i="1"/>
  <c r="S172" i="1"/>
  <c r="T172" i="1" s="1"/>
  <c r="K96" i="3" s="1"/>
  <c r="L173" i="1"/>
  <c r="S173" i="1"/>
  <c r="T173" i="1" s="1"/>
  <c r="K94" i="3" s="1"/>
  <c r="L174" i="1"/>
  <c r="S174" i="1"/>
  <c r="T174" i="1" s="1"/>
  <c r="K95" i="3" s="1"/>
  <c r="L175" i="1"/>
  <c r="S175" i="1"/>
  <c r="T175" i="1" s="1"/>
  <c r="AA175" i="1" s="1"/>
  <c r="L176" i="1"/>
  <c r="S176" i="1"/>
  <c r="T176" i="1" s="1"/>
  <c r="K93" i="3" s="1"/>
  <c r="L177" i="1"/>
  <c r="S177" i="1"/>
  <c r="T177" i="1" s="1"/>
  <c r="K748" i="3" s="1"/>
  <c r="L178" i="1"/>
  <c r="S178" i="1"/>
  <c r="T178" i="1" s="1"/>
  <c r="K91" i="3" s="1"/>
  <c r="L179" i="1"/>
  <c r="S179" i="1"/>
  <c r="T179" i="1" s="1"/>
  <c r="K390" i="3" s="1"/>
  <c r="L180" i="1"/>
  <c r="S180" i="1"/>
  <c r="T180" i="1" s="1"/>
  <c r="AA180" i="1" s="1"/>
  <c r="L181" i="1"/>
  <c r="S181" i="1"/>
  <c r="T181" i="1" s="1"/>
  <c r="AA181" i="1" s="1"/>
  <c r="L182" i="1"/>
  <c r="S182" i="1"/>
  <c r="T182" i="1" s="1"/>
  <c r="K499" i="3" s="1"/>
  <c r="L183" i="1"/>
  <c r="S183" i="1"/>
  <c r="T183" i="1" s="1"/>
  <c r="K350" i="3" s="1"/>
  <c r="L184" i="1"/>
  <c r="S184" i="1"/>
  <c r="T184" i="1" s="1"/>
  <c r="K456" i="3" s="1"/>
  <c r="L185" i="1"/>
  <c r="S185" i="1"/>
  <c r="T185" i="1" s="1"/>
  <c r="AA185" i="1" s="1"/>
  <c r="L186" i="1"/>
  <c r="S186" i="1"/>
  <c r="T186" i="1" s="1"/>
  <c r="K400" i="3" s="1"/>
  <c r="L187" i="1"/>
  <c r="S187" i="1"/>
  <c r="T187" i="1" s="1"/>
  <c r="K34" i="3" s="1"/>
  <c r="L188" i="1"/>
  <c r="S188" i="1"/>
  <c r="T188" i="1" s="1"/>
  <c r="K25" i="3" s="1"/>
  <c r="L189" i="1"/>
  <c r="S189" i="1"/>
  <c r="T189" i="1" s="1"/>
  <c r="K26" i="3" s="1"/>
  <c r="L190" i="1"/>
  <c r="S190" i="1"/>
  <c r="T190" i="1" s="1"/>
  <c r="K269" i="3" s="1"/>
  <c r="L191" i="1"/>
  <c r="S191" i="1"/>
  <c r="T191" i="1" s="1"/>
  <c r="K27" i="3" s="1"/>
  <c r="L192" i="1"/>
  <c r="S192" i="1"/>
  <c r="T192" i="1" s="1"/>
  <c r="K28" i="3" s="1"/>
  <c r="L193" i="1"/>
  <c r="S193" i="1"/>
  <c r="T193" i="1" s="1"/>
  <c r="K29" i="3" s="1"/>
  <c r="L194" i="1"/>
  <c r="S194" i="1"/>
  <c r="T194" i="1" s="1"/>
  <c r="K519" i="3" s="1"/>
  <c r="L195" i="1"/>
  <c r="S195" i="1"/>
  <c r="T195" i="1" s="1"/>
  <c r="K397" i="3" s="1"/>
  <c r="L196" i="1"/>
  <c r="S196" i="1"/>
  <c r="T196" i="1" s="1"/>
  <c r="K197" i="3" s="1"/>
  <c r="L197" i="1"/>
  <c r="S197" i="1"/>
  <c r="T197" i="1" s="1"/>
  <c r="K415" i="3" s="1"/>
  <c r="L198" i="1"/>
  <c r="S198" i="1"/>
  <c r="T198" i="1" s="1"/>
  <c r="K149" i="3" s="1"/>
  <c r="L199" i="1"/>
  <c r="S199" i="1"/>
  <c r="T199" i="1" s="1"/>
  <c r="AA199" i="1" s="1"/>
  <c r="L200" i="1"/>
  <c r="S200" i="1"/>
  <c r="T200" i="1" s="1"/>
  <c r="K196" i="3" s="1"/>
  <c r="L201" i="1"/>
  <c r="S201" i="1"/>
  <c r="T201" i="1" s="1"/>
  <c r="AA201" i="1" s="1"/>
  <c r="L202" i="1"/>
  <c r="S202" i="1"/>
  <c r="T202" i="1" s="1"/>
  <c r="AA202" i="1" s="1"/>
  <c r="L203" i="1"/>
  <c r="S203" i="1"/>
  <c r="T203" i="1" s="1"/>
  <c r="K583" i="3" s="1"/>
  <c r="L204" i="1"/>
  <c r="S204" i="1"/>
  <c r="T204" i="1" s="1"/>
  <c r="K555" i="3" s="1"/>
  <c r="L205" i="1"/>
  <c r="S205" i="1"/>
  <c r="T205" i="1" s="1"/>
  <c r="K235" i="3" s="1"/>
  <c r="L206" i="1"/>
  <c r="S206" i="1"/>
  <c r="T206" i="1" s="1"/>
  <c r="K30" i="3" s="1"/>
  <c r="L207" i="1"/>
  <c r="S207" i="1"/>
  <c r="T207" i="1" s="1"/>
  <c r="K482" i="3" s="1"/>
  <c r="L208" i="1"/>
  <c r="S208" i="1"/>
  <c r="T208" i="1" s="1"/>
  <c r="K32" i="3" s="1"/>
  <c r="L209" i="1"/>
  <c r="S209" i="1"/>
  <c r="T209" i="1" s="1"/>
  <c r="AA209" i="1" s="1"/>
  <c r="L210" i="1"/>
  <c r="S210" i="1"/>
  <c r="T210" i="1" s="1"/>
  <c r="K389" i="3" s="1"/>
  <c r="L211" i="1"/>
  <c r="S211" i="1"/>
  <c r="T211" i="1" s="1"/>
  <c r="K359" i="3" s="1"/>
  <c r="L212" i="1"/>
  <c r="S212" i="1"/>
  <c r="T212" i="1" s="1"/>
  <c r="AA212" i="1" s="1"/>
  <c r="L213" i="1"/>
  <c r="S213" i="1"/>
  <c r="T213" i="1" s="1"/>
  <c r="K35" i="3" s="1"/>
  <c r="L214" i="1"/>
  <c r="S214" i="1"/>
  <c r="T214" i="1" s="1"/>
  <c r="K36" i="3" s="1"/>
  <c r="L215" i="1"/>
  <c r="S215" i="1"/>
  <c r="T215" i="1" s="1"/>
  <c r="K388" i="3" s="1"/>
  <c r="L216" i="1"/>
  <c r="S216" i="1"/>
  <c r="T216" i="1" s="1"/>
  <c r="AA216" i="1" s="1"/>
  <c r="L217" i="1"/>
  <c r="S217" i="1"/>
  <c r="T217" i="1" s="1"/>
  <c r="AA217" i="1" s="1"/>
  <c r="L218" i="1"/>
  <c r="S218" i="1"/>
  <c r="T218" i="1" s="1"/>
  <c r="AA218" i="1" s="1"/>
  <c r="L219" i="1"/>
  <c r="S219" i="1"/>
  <c r="T219" i="1" s="1"/>
  <c r="AA219" i="1" s="1"/>
  <c r="L220" i="1"/>
  <c r="S220" i="1"/>
  <c r="T220" i="1" s="1"/>
  <c r="K37" i="3" s="1"/>
  <c r="L221" i="1"/>
  <c r="S221" i="1"/>
  <c r="T221" i="1" s="1"/>
  <c r="K38" i="3" s="1"/>
  <c r="L222" i="1"/>
  <c r="S222" i="1"/>
  <c r="T222" i="1" s="1"/>
  <c r="AA222" i="1" s="1"/>
  <c r="L223" i="1"/>
  <c r="S223" i="1"/>
  <c r="T223" i="1" s="1"/>
  <c r="K584" i="3" s="1"/>
  <c r="L224" i="1"/>
  <c r="S224" i="1"/>
  <c r="T224" i="1" s="1"/>
  <c r="K708" i="3" s="1"/>
  <c r="L225" i="1"/>
  <c r="S225" i="1"/>
  <c r="T225" i="1" s="1"/>
  <c r="AA225" i="1" s="1"/>
  <c r="L226" i="1"/>
  <c r="S226" i="1"/>
  <c r="T226" i="1" s="1"/>
  <c r="K264" i="3" s="1"/>
  <c r="L227" i="1"/>
  <c r="S227" i="1"/>
  <c r="T227" i="1" s="1"/>
  <c r="K39" i="3" s="1"/>
  <c r="L228" i="1"/>
  <c r="S228" i="1"/>
  <c r="T228" i="1" s="1"/>
  <c r="K41" i="3" s="1"/>
  <c r="L229" i="1"/>
  <c r="S229" i="1"/>
  <c r="T229" i="1" s="1"/>
  <c r="AA229" i="1" s="1"/>
  <c r="L230" i="1"/>
  <c r="S230" i="1"/>
  <c r="T230" i="1" s="1"/>
  <c r="K42" i="3" s="1"/>
  <c r="L231" i="1"/>
  <c r="S231" i="1"/>
  <c r="T231" i="1" s="1"/>
  <c r="AA231" i="1" s="1"/>
  <c r="L232" i="1"/>
  <c r="S232" i="1"/>
  <c r="T232" i="1" s="1"/>
  <c r="K87" i="3" s="1"/>
  <c r="L233" i="1"/>
  <c r="S233" i="1"/>
  <c r="T233" i="1" s="1"/>
  <c r="AA233" i="1" s="1"/>
  <c r="L234" i="1"/>
  <c r="S234" i="1"/>
  <c r="T234" i="1" s="1"/>
  <c r="K43" i="3" s="1"/>
  <c r="L235" i="1"/>
  <c r="S235" i="1"/>
  <c r="T235" i="1" s="1"/>
  <c r="K219" i="3" s="1"/>
  <c r="L236" i="1"/>
  <c r="S236" i="1"/>
  <c r="T236" i="1" s="1"/>
  <c r="AA236" i="1" s="1"/>
  <c r="L237" i="1"/>
  <c r="S237" i="1"/>
  <c r="T237" i="1" s="1"/>
  <c r="K45" i="3" s="1"/>
  <c r="L238" i="1"/>
  <c r="S238" i="1"/>
  <c r="T238" i="1" s="1"/>
  <c r="K394" i="3" s="1"/>
  <c r="L239" i="1"/>
  <c r="S239" i="1"/>
  <c r="T239" i="1" s="1"/>
  <c r="AA239" i="1" s="1"/>
  <c r="L240" i="1"/>
  <c r="S240" i="1"/>
  <c r="T240" i="1" s="1"/>
  <c r="K556" i="3" s="1"/>
  <c r="L241" i="1"/>
  <c r="S241" i="1"/>
  <c r="T241" i="1" s="1"/>
  <c r="K585" i="3" s="1"/>
  <c r="L242" i="1"/>
  <c r="S242" i="1"/>
  <c r="T242" i="1" s="1"/>
  <c r="K701" i="3" s="1"/>
  <c r="L243" i="1"/>
  <c r="S243" i="1"/>
  <c r="T243" i="1" s="1"/>
  <c r="K507" i="3" s="1"/>
  <c r="L244" i="1"/>
  <c r="S244" i="1"/>
  <c r="T244" i="1" s="1"/>
  <c r="AA244" i="1" s="1"/>
  <c r="L245" i="1"/>
  <c r="S245" i="1"/>
  <c r="T245" i="1" s="1"/>
  <c r="K512" i="3" s="1"/>
  <c r="L246" i="1"/>
  <c r="S246" i="1"/>
  <c r="T246" i="1" s="1"/>
  <c r="K700" i="3" s="1"/>
  <c r="L247" i="1"/>
  <c r="S247" i="1"/>
  <c r="T247" i="1" s="1"/>
  <c r="AA247" i="1" s="1"/>
  <c r="L248" i="1"/>
  <c r="S248" i="1"/>
  <c r="T248" i="1" s="1"/>
  <c r="K46" i="3" s="1"/>
  <c r="L249" i="1"/>
  <c r="S249" i="1"/>
  <c r="T249" i="1" s="1"/>
  <c r="K47" i="3" s="1"/>
  <c r="L250" i="1"/>
  <c r="S250" i="1"/>
  <c r="T250" i="1" s="1"/>
  <c r="K48" i="3" s="1"/>
  <c r="L251" i="1"/>
  <c r="S251" i="1"/>
  <c r="T251" i="1" s="1"/>
  <c r="K434" i="3" s="1"/>
  <c r="L252" i="1"/>
  <c r="S252" i="1"/>
  <c r="T252" i="1" s="1"/>
  <c r="K147" i="3" s="1"/>
  <c r="L253" i="1"/>
  <c r="S253" i="1"/>
  <c r="T253" i="1" s="1"/>
  <c r="K668" i="3" s="1"/>
  <c r="L254" i="1"/>
  <c r="S254" i="1"/>
  <c r="T254" i="1" s="1"/>
  <c r="K49" i="3" s="1"/>
  <c r="L255" i="1"/>
  <c r="S255" i="1"/>
  <c r="T255" i="1" s="1"/>
  <c r="K50" i="3" s="1"/>
  <c r="L256" i="1"/>
  <c r="S256" i="1"/>
  <c r="T256" i="1" s="1"/>
  <c r="AA256" i="1" s="1"/>
  <c r="L257" i="1"/>
  <c r="S257" i="1"/>
  <c r="T257" i="1" s="1"/>
  <c r="AA257" i="1" s="1"/>
  <c r="L258" i="1"/>
  <c r="S258" i="1"/>
  <c r="T258" i="1" s="1"/>
  <c r="K251" i="3" s="1"/>
  <c r="L259" i="1"/>
  <c r="S259" i="1"/>
  <c r="T259" i="1" s="1"/>
  <c r="K502" i="3" s="1"/>
  <c r="L260" i="1"/>
  <c r="S260" i="1"/>
  <c r="T260" i="1" s="1"/>
  <c r="K51" i="3" s="1"/>
  <c r="L261" i="1"/>
  <c r="S261" i="1"/>
  <c r="T261" i="1" s="1"/>
  <c r="K52" i="3" s="1"/>
  <c r="L262" i="1"/>
  <c r="S262" i="1"/>
  <c r="T262" i="1" s="1"/>
  <c r="K86" i="3" s="1"/>
  <c r="L263" i="1"/>
  <c r="S263" i="1"/>
  <c r="T263" i="1" s="1"/>
  <c r="K85" i="3" s="1"/>
  <c r="L264" i="1"/>
  <c r="S264" i="1"/>
  <c r="T264" i="1" s="1"/>
  <c r="K84" i="3" s="1"/>
  <c r="L265" i="1"/>
  <c r="S265" i="1"/>
  <c r="T265" i="1" s="1"/>
  <c r="K83" i="3" s="1"/>
  <c r="L266" i="1"/>
  <c r="S266" i="1"/>
  <c r="T266" i="1" s="1"/>
  <c r="K126" i="3" s="1"/>
  <c r="L267" i="1"/>
  <c r="S267" i="1"/>
  <c r="T267" i="1" s="1"/>
  <c r="K108" i="3" s="1"/>
  <c r="L268" i="1"/>
  <c r="S268" i="1"/>
  <c r="T268" i="1" s="1"/>
  <c r="K110" i="3" s="1"/>
  <c r="L269" i="1"/>
  <c r="S269" i="1"/>
  <c r="T269" i="1" s="1"/>
  <c r="K109" i="3" s="1"/>
  <c r="L270" i="1"/>
  <c r="S270" i="1"/>
  <c r="T270" i="1" s="1"/>
  <c r="K176" i="3" s="1"/>
  <c r="L271" i="1"/>
  <c r="S271" i="1"/>
  <c r="T271" i="1" s="1"/>
  <c r="K557" i="3" s="1"/>
  <c r="L272" i="1"/>
  <c r="S272" i="1"/>
  <c r="T272" i="1" s="1"/>
  <c r="K125" i="3" s="1"/>
  <c r="L273" i="1"/>
  <c r="S273" i="1"/>
  <c r="T273" i="1" s="1"/>
  <c r="K112" i="3" s="1"/>
  <c r="L274" i="1"/>
  <c r="S274" i="1"/>
  <c r="T274" i="1" s="1"/>
  <c r="K113" i="3" s="1"/>
  <c r="L275" i="1"/>
  <c r="S275" i="1"/>
  <c r="T275" i="1" s="1"/>
  <c r="AA275" i="1" s="1"/>
  <c r="L276" i="1"/>
  <c r="S276" i="1"/>
  <c r="T276" i="1" s="1"/>
  <c r="K558" i="3" s="1"/>
  <c r="L277" i="1"/>
  <c r="S277" i="1"/>
  <c r="T277" i="1" s="1"/>
  <c r="AA277" i="1" s="1"/>
  <c r="L278" i="1"/>
  <c r="S278" i="1"/>
  <c r="T278" i="1" s="1"/>
  <c r="K532" i="3" s="1"/>
  <c r="L279" i="1"/>
  <c r="S279" i="1"/>
  <c r="T279" i="1" s="1"/>
  <c r="K533" i="3" s="1"/>
  <c r="L280" i="1"/>
  <c r="S280" i="1"/>
  <c r="T280" i="1" s="1"/>
  <c r="AA280" i="1" s="1"/>
  <c r="L281" i="1"/>
  <c r="S281" i="1"/>
  <c r="T281" i="1" s="1"/>
  <c r="K130" i="3" s="1"/>
  <c r="L282" i="1"/>
  <c r="S282" i="1"/>
  <c r="T282" i="1" s="1"/>
  <c r="AA282" i="1" s="1"/>
  <c r="L283" i="1"/>
  <c r="S283" i="1"/>
  <c r="T283" i="1" s="1"/>
  <c r="K444" i="3" s="1"/>
  <c r="L284" i="1"/>
  <c r="S284" i="1"/>
  <c r="T284" i="1" s="1"/>
  <c r="K73" i="3" s="1"/>
  <c r="L285" i="1"/>
  <c r="S285" i="1"/>
  <c r="T285" i="1" s="1"/>
  <c r="AA285" i="1" s="1"/>
  <c r="L286" i="1"/>
  <c r="S286" i="1"/>
  <c r="T286" i="1" s="1"/>
  <c r="K79" i="3" s="1"/>
  <c r="L287" i="1"/>
  <c r="S287" i="1"/>
  <c r="T287" i="1" s="1"/>
  <c r="K78" i="3" s="1"/>
  <c r="L288" i="1"/>
  <c r="S288" i="1"/>
  <c r="T288" i="1" s="1"/>
  <c r="K369" i="3" s="1"/>
  <c r="L289" i="1"/>
  <c r="S289" i="1"/>
  <c r="T289" i="1" s="1"/>
  <c r="K393" i="3" s="1"/>
  <c r="L290" i="1"/>
  <c r="S290" i="1"/>
  <c r="T290" i="1" s="1"/>
  <c r="K105" i="3" s="1"/>
  <c r="L291" i="1"/>
  <c r="S291" i="1"/>
  <c r="T291" i="1" s="1"/>
  <c r="K136" i="3" s="1"/>
  <c r="L292" i="1"/>
  <c r="S292" i="1"/>
  <c r="T292" i="1" s="1"/>
  <c r="K75" i="3" s="1"/>
  <c r="L293" i="1"/>
  <c r="S293" i="1"/>
  <c r="T293" i="1" s="1"/>
  <c r="K76" i="3" s="1"/>
  <c r="L294" i="1"/>
  <c r="S294" i="1"/>
  <c r="T294" i="1" s="1"/>
  <c r="K129" i="3" s="1"/>
  <c r="L295" i="1"/>
  <c r="S295" i="1"/>
  <c r="T295" i="1" s="1"/>
  <c r="K586" i="3" s="1"/>
  <c r="L296" i="1"/>
  <c r="S296" i="1"/>
  <c r="T296" i="1" s="1"/>
  <c r="AA296" i="1" s="1"/>
  <c r="L297" i="1"/>
  <c r="S297" i="1"/>
  <c r="T297" i="1" s="1"/>
  <c r="AA297" i="1" s="1"/>
  <c r="L298" i="1"/>
  <c r="S298" i="1"/>
  <c r="T298" i="1" s="1"/>
  <c r="K68" i="3" s="1"/>
  <c r="L299" i="1"/>
  <c r="S299" i="1"/>
  <c r="T299" i="1" s="1"/>
  <c r="K440" i="3" s="1"/>
  <c r="L300" i="1"/>
  <c r="S300" i="1"/>
  <c r="T300" i="1" s="1"/>
  <c r="K442" i="3" s="1"/>
  <c r="L301" i="1"/>
  <c r="S301" i="1"/>
  <c r="T301" i="1" s="1"/>
  <c r="AA301" i="1" s="1"/>
  <c r="L302" i="1"/>
  <c r="S302" i="1"/>
  <c r="T302" i="1" s="1"/>
  <c r="K63" i="3" s="1"/>
  <c r="L303" i="1"/>
  <c r="S303" i="1"/>
  <c r="T303" i="1" s="1"/>
  <c r="K439" i="3" s="1"/>
  <c r="L304" i="1"/>
  <c r="S304" i="1"/>
  <c r="T304" i="1" s="1"/>
  <c r="K386" i="3" s="1"/>
  <c r="L305" i="1"/>
  <c r="S305" i="1"/>
  <c r="T305" i="1" s="1"/>
  <c r="K62" i="3" s="1"/>
  <c r="L306" i="1"/>
  <c r="S306" i="1"/>
  <c r="T306" i="1" s="1"/>
  <c r="K566" i="3" s="1"/>
  <c r="L307" i="1"/>
  <c r="S307" i="1"/>
  <c r="T307" i="1" s="1"/>
  <c r="K633" i="3" s="1"/>
  <c r="L308" i="1"/>
  <c r="S308" i="1"/>
  <c r="T308" i="1" s="1"/>
  <c r="K567" i="3" s="1"/>
  <c r="L309" i="1"/>
  <c r="S309" i="1"/>
  <c r="T309" i="1" s="1"/>
  <c r="K58" i="3" s="1"/>
  <c r="L310" i="1"/>
  <c r="S310" i="1"/>
  <c r="T310" i="1" s="1"/>
  <c r="K57" i="3" s="1"/>
  <c r="L311" i="1"/>
  <c r="S311" i="1"/>
  <c r="T311" i="1" s="1"/>
  <c r="K56" i="3" s="1"/>
  <c r="L312" i="1"/>
  <c r="S312" i="1"/>
  <c r="T312" i="1" s="1"/>
  <c r="K55" i="3" s="1"/>
  <c r="L313" i="1"/>
  <c r="S313" i="1"/>
  <c r="T313" i="1" s="1"/>
  <c r="K53" i="3" s="1"/>
  <c r="L314" i="1"/>
  <c r="S314" i="1"/>
  <c r="T314" i="1" s="1"/>
  <c r="K54" i="3" s="1"/>
  <c r="L315" i="1"/>
  <c r="S315" i="1"/>
  <c r="T315" i="1" s="1"/>
  <c r="AA315" i="1" s="1"/>
  <c r="L316" i="1"/>
  <c r="S316" i="1"/>
  <c r="T316" i="1" s="1"/>
  <c r="AA316" i="1" s="1"/>
  <c r="L317" i="1"/>
  <c r="S317" i="1"/>
  <c r="T317" i="1" s="1"/>
  <c r="AA317" i="1" s="1"/>
  <c r="L318" i="1"/>
  <c r="S318" i="1"/>
  <c r="T318" i="1" s="1"/>
  <c r="K114" i="3" s="1"/>
  <c r="L319" i="1"/>
  <c r="S319" i="1"/>
  <c r="T319" i="1" s="1"/>
  <c r="K115" i="3" s="1"/>
  <c r="L320" i="1"/>
  <c r="S320" i="1"/>
  <c r="T320" i="1" s="1"/>
  <c r="K116" i="3" s="1"/>
  <c r="L321" i="1"/>
  <c r="S321" i="1"/>
  <c r="T321" i="1" s="1"/>
  <c r="AA321" i="1" s="1"/>
  <c r="L322" i="1"/>
  <c r="S322" i="1"/>
  <c r="T322" i="1" s="1"/>
  <c r="K559" i="3" s="1"/>
  <c r="S323" i="1"/>
  <c r="T323" i="1" s="1"/>
  <c r="K80" i="3" s="1"/>
  <c r="L324" i="1"/>
  <c r="S324" i="1"/>
  <c r="T324" i="1" s="1"/>
  <c r="AA324" i="1" s="1"/>
  <c r="L325" i="1"/>
  <c r="S325" i="1"/>
  <c r="T325" i="1" s="1"/>
  <c r="AA325" i="1" s="1"/>
  <c r="L326" i="1"/>
  <c r="S326" i="1"/>
  <c r="T326" i="1" s="1"/>
  <c r="K81" i="3" s="1"/>
  <c r="L327" i="1"/>
  <c r="S327" i="1"/>
  <c r="T327" i="1" s="1"/>
  <c r="K82" i="3" s="1"/>
  <c r="L328" i="1"/>
  <c r="S328" i="1"/>
  <c r="T328" i="1" s="1"/>
  <c r="K107" i="3" s="1"/>
  <c r="L329" i="1"/>
  <c r="S329" i="1"/>
  <c r="T329" i="1" s="1"/>
  <c r="AA329" i="1" s="1"/>
  <c r="L330" i="1"/>
  <c r="S330" i="1"/>
  <c r="T330" i="1" s="1"/>
  <c r="AA330" i="1" s="1"/>
  <c r="L331" i="1"/>
  <c r="S331" i="1"/>
  <c r="T331" i="1" s="1"/>
  <c r="K431" i="3" s="1"/>
  <c r="L332" i="1"/>
  <c r="S332" i="1"/>
  <c r="T332" i="1" s="1"/>
  <c r="K449" i="3" s="1"/>
  <c r="L333" i="1"/>
  <c r="S333" i="1"/>
  <c r="T333" i="1" s="1"/>
  <c r="K448" i="3" s="1"/>
  <c r="L334" i="1"/>
  <c r="S334" i="1"/>
  <c r="T334" i="1" s="1"/>
  <c r="K454" i="3" s="1"/>
  <c r="L335" i="1"/>
  <c r="S335" i="1"/>
  <c r="T335" i="1" s="1"/>
  <c r="AA335" i="1" s="1"/>
  <c r="L336" i="1"/>
  <c r="S336" i="1"/>
  <c r="T336" i="1" s="1"/>
  <c r="K543" i="3" s="1"/>
  <c r="L337" i="1"/>
  <c r="S337" i="1"/>
  <c r="T337" i="1" s="1"/>
  <c r="AA337" i="1" s="1"/>
  <c r="L338" i="1"/>
  <c r="S338" i="1"/>
  <c r="T338" i="1" s="1"/>
  <c r="K306" i="3" s="1"/>
  <c r="L339" i="1"/>
  <c r="S339" i="1"/>
  <c r="T339" i="1" s="1"/>
  <c r="AA339" i="1" s="1"/>
  <c r="L340" i="1"/>
  <c r="S340" i="1"/>
  <c r="T340" i="1" s="1"/>
  <c r="AA340" i="1" s="1"/>
  <c r="L341" i="1"/>
  <c r="S341" i="1"/>
  <c r="T341" i="1" s="1"/>
  <c r="AA341" i="1" s="1"/>
  <c r="L342" i="1"/>
  <c r="S342" i="1"/>
  <c r="T342" i="1" s="1"/>
  <c r="AA342" i="1" s="1"/>
  <c r="L343" i="1"/>
  <c r="S343" i="1"/>
  <c r="T343" i="1" s="1"/>
  <c r="K455" i="3" s="1"/>
  <c r="L344" i="1"/>
  <c r="S344" i="1"/>
  <c r="T344" i="1" s="1"/>
  <c r="K132" i="3" s="1"/>
  <c r="L345" i="1"/>
  <c r="S345" i="1"/>
  <c r="T345" i="1" s="1"/>
  <c r="K569" i="3" s="1"/>
  <c r="L346" i="1"/>
  <c r="AB346" i="1" s="1"/>
  <c r="L347" i="1"/>
  <c r="S347" i="1"/>
  <c r="T347" i="1" s="1"/>
  <c r="AA347" i="1" s="1"/>
  <c r="L348" i="1"/>
  <c r="S348" i="1"/>
  <c r="T348" i="1" s="1"/>
  <c r="K177" i="3" s="1"/>
  <c r="L349" i="1"/>
  <c r="S349" i="1"/>
  <c r="T349" i="1" s="1"/>
  <c r="K276" i="3" s="1"/>
  <c r="L350" i="1"/>
  <c r="S350" i="1"/>
  <c r="T350" i="1" s="1"/>
  <c r="K376" i="3" s="1"/>
  <c r="L351" i="1"/>
  <c r="S351" i="1"/>
  <c r="T351" i="1" s="1"/>
  <c r="K377" i="3" s="1"/>
  <c r="L352" i="1"/>
  <c r="S352" i="1"/>
  <c r="T352" i="1" s="1"/>
  <c r="K588" i="3" s="1"/>
  <c r="L353" i="1"/>
  <c r="S353" i="1"/>
  <c r="T353" i="1" s="1"/>
  <c r="K436" i="3" s="1"/>
  <c r="L354" i="1"/>
  <c r="S354" i="1"/>
  <c r="T354" i="1" s="1"/>
  <c r="AA354" i="1" s="1"/>
  <c r="L355" i="1"/>
  <c r="S355" i="1"/>
  <c r="T355" i="1" s="1"/>
  <c r="AA355" i="1" s="1"/>
  <c r="L356" i="1"/>
  <c r="S356" i="1"/>
  <c r="T356" i="1" s="1"/>
  <c r="AA356" i="1" s="1"/>
  <c r="L357" i="1"/>
  <c r="S357" i="1"/>
  <c r="T357" i="1" s="1"/>
  <c r="K605" i="3" s="1"/>
  <c r="L358" i="1"/>
  <c r="S358" i="1"/>
  <c r="T358" i="1" s="1"/>
  <c r="K672" i="3" s="1"/>
  <c r="L359" i="1"/>
  <c r="S359" i="1"/>
  <c r="T359" i="1" s="1"/>
  <c r="K483" i="3" s="1"/>
  <c r="L360" i="1"/>
  <c r="S360" i="1"/>
  <c r="T360" i="1" s="1"/>
  <c r="K303" i="3" s="1"/>
  <c r="L361" i="1"/>
  <c r="S361" i="1"/>
  <c r="T361" i="1" s="1"/>
  <c r="AA361" i="1" s="1"/>
  <c r="L362" i="1"/>
  <c r="S362" i="1"/>
  <c r="T362" i="1" s="1"/>
  <c r="AA362" i="1" s="1"/>
  <c r="L363" i="1"/>
  <c r="S363" i="1"/>
  <c r="T363" i="1" s="1"/>
  <c r="AA363" i="1" s="1"/>
  <c r="L364" i="1"/>
  <c r="S364" i="1"/>
  <c r="T364" i="1" s="1"/>
  <c r="AA364" i="1" s="1"/>
  <c r="L365" i="1"/>
  <c r="S365" i="1"/>
  <c r="T365" i="1" s="1"/>
  <c r="AA365" i="1" s="1"/>
  <c r="L366" i="1"/>
  <c r="S366" i="1"/>
  <c r="T366" i="1" s="1"/>
  <c r="K182" i="3" s="1"/>
  <c r="L367" i="1"/>
  <c r="S367" i="1"/>
  <c r="T367" i="1" s="1"/>
  <c r="AA367" i="1" s="1"/>
  <c r="L368" i="1"/>
  <c r="S368" i="1"/>
  <c r="T368" i="1" s="1"/>
  <c r="AA368" i="1" s="1"/>
  <c r="L369" i="1"/>
  <c r="S369" i="1"/>
  <c r="T369" i="1" s="1"/>
  <c r="K491" i="3" s="1"/>
  <c r="L370" i="1"/>
  <c r="S370" i="1"/>
  <c r="T370" i="1" s="1"/>
  <c r="AA370" i="1" s="1"/>
  <c r="L371" i="1"/>
  <c r="S371" i="1"/>
  <c r="T371" i="1" s="1"/>
  <c r="AA371" i="1" s="1"/>
  <c r="L372" i="1"/>
  <c r="S372" i="1"/>
  <c r="T372" i="1" s="1"/>
  <c r="AA372" i="1" s="1"/>
  <c r="L373" i="1"/>
  <c r="S373" i="1"/>
  <c r="T373" i="1" s="1"/>
  <c r="K542" i="3" s="1"/>
  <c r="L374" i="1"/>
  <c r="S374" i="1"/>
  <c r="T374" i="1" s="1"/>
  <c r="AA374" i="1" s="1"/>
  <c r="L375" i="1"/>
  <c r="S375" i="1"/>
  <c r="T375" i="1" s="1"/>
  <c r="AA375" i="1" s="1"/>
  <c r="L376" i="1"/>
  <c r="S376" i="1"/>
  <c r="T376" i="1" s="1"/>
  <c r="K570" i="3" s="1"/>
  <c r="L377" i="1"/>
  <c r="S377" i="1"/>
  <c r="T377" i="1" s="1"/>
  <c r="AA377" i="1" s="1"/>
  <c r="L378" i="1"/>
  <c r="S378" i="1"/>
  <c r="T378" i="1" s="1"/>
  <c r="K385" i="3" s="1"/>
  <c r="L379" i="1"/>
  <c r="S379" i="1"/>
  <c r="T379" i="1" s="1"/>
  <c r="K348" i="3" s="1"/>
  <c r="L380" i="1"/>
  <c r="S380" i="1"/>
  <c r="T380" i="1" s="1"/>
  <c r="AA380" i="1" s="1"/>
  <c r="L381" i="1"/>
  <c r="S381" i="1"/>
  <c r="T381" i="1" s="1"/>
  <c r="AA381" i="1" s="1"/>
  <c r="L382" i="1"/>
  <c r="S382" i="1"/>
  <c r="T382" i="1" s="1"/>
  <c r="K437" i="3" s="1"/>
  <c r="L383" i="1"/>
  <c r="S383" i="1"/>
  <c r="T383" i="1" s="1"/>
  <c r="AA383" i="1" s="1"/>
  <c r="L384" i="1"/>
  <c r="S384" i="1"/>
  <c r="T384" i="1" s="1"/>
  <c r="K260" i="3" s="1"/>
  <c r="L385" i="1"/>
  <c r="S385" i="1"/>
  <c r="T385" i="1" s="1"/>
  <c r="K713" i="3" s="1"/>
  <c r="L386" i="1"/>
  <c r="S386" i="1"/>
  <c r="T386" i="1" s="1"/>
  <c r="AA386" i="1" s="1"/>
  <c r="L387" i="1"/>
  <c r="S387" i="1"/>
  <c r="T387" i="1" s="1"/>
  <c r="AA387" i="1" s="1"/>
  <c r="L388" i="1"/>
  <c r="S388" i="1"/>
  <c r="T388" i="1" s="1"/>
  <c r="AA388" i="1" s="1"/>
  <c r="L389" i="1"/>
  <c r="S389" i="1"/>
  <c r="T389" i="1" s="1"/>
  <c r="AA389" i="1" s="1"/>
  <c r="L390" i="1"/>
  <c r="S390" i="1"/>
  <c r="T390" i="1" s="1"/>
  <c r="AA390" i="1" s="1"/>
  <c r="L391" i="1"/>
  <c r="S391" i="1"/>
  <c r="T391" i="1" s="1"/>
  <c r="AA391" i="1" s="1"/>
  <c r="L392" i="1"/>
  <c r="S392" i="1"/>
  <c r="T392" i="1" s="1"/>
  <c r="AA392" i="1" s="1"/>
  <c r="L393" i="1"/>
  <c r="S393" i="1"/>
  <c r="T393" i="1" s="1"/>
  <c r="AA393" i="1" s="1"/>
  <c r="L394" i="1"/>
  <c r="S394" i="1"/>
  <c r="T394" i="1" s="1"/>
  <c r="AA394" i="1" s="1"/>
  <c r="L395" i="1"/>
  <c r="S395" i="1"/>
  <c r="T395" i="1" s="1"/>
  <c r="K589" i="3" s="1"/>
  <c r="L396" i="1"/>
  <c r="S396" i="1"/>
  <c r="T396" i="1" s="1"/>
  <c r="K590" i="3" s="1"/>
  <c r="L397" i="1"/>
  <c r="S397" i="1"/>
  <c r="T397" i="1" s="1"/>
  <c r="AA397" i="1" s="1"/>
  <c r="L398" i="1"/>
  <c r="S398" i="1"/>
  <c r="T398" i="1" s="1"/>
  <c r="K302" i="3" s="1"/>
  <c r="L399" i="1"/>
  <c r="S399" i="1"/>
  <c r="T399" i="1" s="1"/>
  <c r="K544" i="3" s="1"/>
  <c r="L400" i="1"/>
  <c r="S400" i="1"/>
  <c r="T400" i="1" s="1"/>
  <c r="AA400" i="1" s="1"/>
  <c r="L401" i="1"/>
  <c r="S401" i="1"/>
  <c r="T401" i="1" s="1"/>
  <c r="AA401" i="1" s="1"/>
  <c r="L402" i="1"/>
  <c r="S402" i="1"/>
  <c r="T402" i="1" s="1"/>
  <c r="AA402" i="1" s="1"/>
  <c r="L403" i="1"/>
  <c r="S403" i="1"/>
  <c r="T403" i="1" s="1"/>
  <c r="K503" i="3" s="1"/>
  <c r="L404" i="1"/>
  <c r="S404" i="1"/>
  <c r="T404" i="1" s="1"/>
  <c r="K462" i="3" s="1"/>
  <c r="L405" i="1"/>
  <c r="S405" i="1"/>
  <c r="T405" i="1" s="1"/>
  <c r="AA405" i="1" s="1"/>
  <c r="L406" i="1"/>
  <c r="S406" i="1"/>
  <c r="T406" i="1" s="1"/>
  <c r="AA406" i="1" s="1"/>
  <c r="L407" i="1"/>
  <c r="S407" i="1"/>
  <c r="T407" i="1" s="1"/>
  <c r="K288" i="3" s="1"/>
  <c r="L408" i="1"/>
  <c r="S408" i="1"/>
  <c r="T408" i="1" s="1"/>
  <c r="AA408" i="1" s="1"/>
  <c r="L409" i="1"/>
  <c r="S409" i="1"/>
  <c r="T409" i="1" s="1"/>
  <c r="AA409" i="1" s="1"/>
  <c r="L410" i="1"/>
  <c r="S410" i="1"/>
  <c r="T410" i="1" s="1"/>
  <c r="K714" i="3" s="1"/>
  <c r="L411" i="1"/>
  <c r="S411" i="1"/>
  <c r="T411" i="1" s="1"/>
  <c r="AA411" i="1" s="1"/>
  <c r="L412" i="1"/>
  <c r="S412" i="1"/>
  <c r="T412" i="1" s="1"/>
  <c r="K430" i="3" s="1"/>
  <c r="L413" i="1"/>
  <c r="S413" i="1"/>
  <c r="T413" i="1" s="1"/>
  <c r="AA413" i="1" s="1"/>
  <c r="L414" i="1"/>
  <c r="S414" i="1"/>
  <c r="T414" i="1" s="1"/>
  <c r="AA414" i="1" s="1"/>
  <c r="L415" i="1"/>
  <c r="S415" i="1"/>
  <c r="T415" i="1" s="1"/>
  <c r="AA415" i="1" s="1"/>
  <c r="L416" i="1"/>
  <c r="S416" i="1"/>
  <c r="T416" i="1" s="1"/>
  <c r="AA416" i="1" s="1"/>
  <c r="L417" i="1"/>
  <c r="S417" i="1"/>
  <c r="T417" i="1" s="1"/>
  <c r="K253" i="3" s="1"/>
  <c r="L418" i="1"/>
  <c r="S418" i="1"/>
  <c r="T418" i="1" s="1"/>
  <c r="K254" i="3" s="1"/>
  <c r="L419" i="1"/>
  <c r="S419" i="1"/>
  <c r="T419" i="1" s="1"/>
  <c r="K384" i="3" s="1"/>
  <c r="L420" i="1"/>
  <c r="S420" i="1"/>
  <c r="T420" i="1" s="1"/>
  <c r="AA420" i="1" s="1"/>
  <c r="L421" i="1"/>
  <c r="S421" i="1"/>
  <c r="T421" i="1" s="1"/>
  <c r="AA421" i="1" s="1"/>
  <c r="L422" i="1"/>
  <c r="S422" i="1"/>
  <c r="T422" i="1" s="1"/>
  <c r="K273" i="3" s="1"/>
  <c r="L423" i="1"/>
  <c r="S423" i="1"/>
  <c r="T423" i="1" s="1"/>
  <c r="K151" i="3" s="1"/>
  <c r="L424" i="1"/>
  <c r="S424" i="1"/>
  <c r="T424" i="1" s="1"/>
  <c r="K579" i="3" s="1"/>
  <c r="L425" i="1"/>
  <c r="S425" i="1"/>
  <c r="T425" i="1" s="1"/>
  <c r="K529" i="3" s="1"/>
  <c r="L426" i="1"/>
  <c r="S426" i="1"/>
  <c r="T426" i="1" s="1"/>
  <c r="K170" i="3" s="1"/>
  <c r="L427" i="1"/>
  <c r="S427" i="1"/>
  <c r="T427" i="1" s="1"/>
  <c r="K310" i="3" s="1"/>
  <c r="L428" i="1"/>
  <c r="S428" i="1"/>
  <c r="T428" i="1" s="1"/>
  <c r="K222" i="3" s="1"/>
  <c r="L429" i="1"/>
  <c r="S429" i="1"/>
  <c r="T429" i="1" s="1"/>
  <c r="AA429" i="1" s="1"/>
  <c r="L430" i="1"/>
  <c r="S430" i="1"/>
  <c r="T430" i="1" s="1"/>
  <c r="K615" i="3" s="1"/>
  <c r="L431" i="1"/>
  <c r="S431" i="1"/>
  <c r="T431" i="1" s="1"/>
  <c r="K464" i="3" s="1"/>
  <c r="L432" i="1"/>
  <c r="S432" i="1"/>
  <c r="T432" i="1" s="1"/>
  <c r="K311" i="3" s="1"/>
  <c r="L433" i="1"/>
  <c r="S433" i="1"/>
  <c r="T433" i="1" s="1"/>
  <c r="K328" i="3" s="1"/>
  <c r="L434" i="1"/>
  <c r="S434" i="1"/>
  <c r="T434" i="1" s="1"/>
  <c r="K150" i="3" s="1"/>
  <c r="L435" i="1"/>
  <c r="S435" i="1"/>
  <c r="T435" i="1" s="1"/>
  <c r="K193" i="3" s="1"/>
  <c r="L436" i="1"/>
  <c r="S436" i="1"/>
  <c r="T436" i="1" s="1"/>
  <c r="K322" i="3" s="1"/>
  <c r="L437" i="1"/>
  <c r="S437" i="1"/>
  <c r="T437" i="1" s="1"/>
  <c r="K159" i="3" s="1"/>
  <c r="L438" i="1"/>
  <c r="S438" i="1"/>
  <c r="T438" i="1" s="1"/>
  <c r="K563" i="3" s="1"/>
  <c r="L439" i="1"/>
  <c r="S439" i="1"/>
  <c r="T439" i="1" s="1"/>
  <c r="K338" i="3" s="1"/>
  <c r="L440" i="1"/>
  <c r="S440" i="1"/>
  <c r="T440" i="1" s="1"/>
  <c r="K375" i="3" s="1"/>
  <c r="L441" i="1"/>
  <c r="S441" i="1"/>
  <c r="T441" i="1" s="1"/>
  <c r="K194" i="3" s="1"/>
  <c r="L442" i="1"/>
  <c r="S442" i="1"/>
  <c r="T442" i="1" s="1"/>
  <c r="K399" i="3" s="1"/>
  <c r="L443" i="1"/>
  <c r="S443" i="1"/>
  <c r="T443" i="1" s="1"/>
  <c r="K214" i="3" s="1"/>
  <c r="L444" i="1"/>
  <c r="S444" i="1"/>
  <c r="T444" i="1" s="1"/>
  <c r="AA444" i="1" s="1"/>
  <c r="L445" i="1"/>
  <c r="S445" i="1"/>
  <c r="T445" i="1" s="1"/>
  <c r="K435" i="3" s="1"/>
  <c r="L446" i="1"/>
  <c r="S446" i="1"/>
  <c r="T446" i="1" s="1"/>
  <c r="K592" i="3" s="1"/>
  <c r="L447" i="1"/>
  <c r="S447" i="1"/>
  <c r="T447" i="1" s="1"/>
  <c r="AA447" i="1" s="1"/>
  <c r="L448" i="1"/>
  <c r="S448" i="1"/>
  <c r="T448" i="1" s="1"/>
  <c r="K228" i="3" s="1"/>
  <c r="L449" i="1"/>
  <c r="S449" i="1"/>
  <c r="T449" i="1" s="1"/>
  <c r="K711" i="3" s="1"/>
  <c r="L450" i="1"/>
  <c r="S450" i="1"/>
  <c r="T450" i="1" s="1"/>
  <c r="AA450" i="1" s="1"/>
  <c r="L451" i="1"/>
  <c r="S451" i="1"/>
  <c r="T451" i="1" s="1"/>
  <c r="K459" i="3" s="1"/>
  <c r="L452" i="1"/>
  <c r="S452" i="1"/>
  <c r="T452" i="1" s="1"/>
  <c r="K166" i="3" s="1"/>
  <c r="L453" i="1"/>
  <c r="S453" i="1"/>
  <c r="T453" i="1" s="1"/>
  <c r="K213" i="3" s="1"/>
  <c r="L454" i="1"/>
  <c r="S454" i="1"/>
  <c r="T454" i="1" s="1"/>
  <c r="K564" i="3" s="1"/>
  <c r="L455" i="1"/>
  <c r="S455" i="1"/>
  <c r="T455" i="1" s="1"/>
  <c r="AA455" i="1" s="1"/>
  <c r="L456" i="1"/>
  <c r="S456" i="1"/>
  <c r="T456" i="1" s="1"/>
  <c r="K272" i="3" s="1"/>
  <c r="L457" i="1"/>
  <c r="S457" i="1"/>
  <c r="T457" i="1" s="1"/>
  <c r="K309" i="3" s="1"/>
  <c r="L458" i="1"/>
  <c r="S458" i="1"/>
  <c r="T458" i="1" s="1"/>
  <c r="AA458" i="1" s="1"/>
  <c r="L459" i="1"/>
  <c r="S459" i="1"/>
  <c r="T459" i="1" s="1"/>
  <c r="K246" i="3" s="1"/>
  <c r="L460" i="1"/>
  <c r="S460" i="1"/>
  <c r="T460" i="1" s="1"/>
  <c r="K163" i="3" s="1"/>
  <c r="L461" i="1"/>
  <c r="S461" i="1"/>
  <c r="T461" i="1" s="1"/>
  <c r="AA461" i="1" s="1"/>
  <c r="L462" i="1"/>
  <c r="S462" i="1"/>
  <c r="T462" i="1" s="1"/>
  <c r="K266" i="3" s="1"/>
  <c r="L463" i="1"/>
  <c r="S463" i="1"/>
  <c r="T463" i="1" s="1"/>
  <c r="K683" i="3" s="1"/>
  <c r="L464" i="1"/>
  <c r="S464" i="1"/>
  <c r="T464" i="1" s="1"/>
  <c r="AA464" i="1" s="1"/>
  <c r="L465" i="1"/>
  <c r="S465" i="1"/>
  <c r="T465" i="1" s="1"/>
  <c r="K561" i="3" s="1"/>
  <c r="L466" i="1"/>
  <c r="S466" i="1"/>
  <c r="T466" i="1" s="1"/>
  <c r="K562" i="3" s="1"/>
  <c r="L467" i="1"/>
  <c r="S467" i="1"/>
  <c r="T467" i="1" s="1"/>
  <c r="AA467" i="1" s="1"/>
  <c r="L468" i="1"/>
  <c r="S468" i="1"/>
  <c r="T468" i="1" s="1"/>
  <c r="K340" i="3" s="1"/>
  <c r="L469" i="1"/>
  <c r="S469" i="1"/>
  <c r="T469" i="1" s="1"/>
  <c r="K92" i="3" s="1"/>
  <c r="L470" i="1"/>
  <c r="S470" i="1"/>
  <c r="T470" i="1" s="1"/>
  <c r="K247" i="3" s="1"/>
  <c r="L471" i="1"/>
  <c r="S471" i="1"/>
  <c r="T471" i="1" s="1"/>
  <c r="K157" i="3" s="1"/>
  <c r="L472" i="1"/>
  <c r="S472" i="1"/>
  <c r="T472" i="1" s="1"/>
  <c r="K571" i="3" s="1"/>
  <c r="L473" i="1"/>
  <c r="S473" i="1"/>
  <c r="T473" i="1" s="1"/>
  <c r="K165" i="3" s="1"/>
  <c r="L474" i="1"/>
  <c r="S474" i="1"/>
  <c r="T474" i="1" s="1"/>
  <c r="K308" i="3" s="1"/>
  <c r="L475" i="1"/>
  <c r="S475" i="1"/>
  <c r="T475" i="1" s="1"/>
  <c r="K167" i="3" s="1"/>
  <c r="L476" i="1"/>
  <c r="S476" i="1"/>
  <c r="T476" i="1" s="1"/>
  <c r="AA476" i="1" s="1"/>
  <c r="L477" i="1"/>
  <c r="S477" i="1"/>
  <c r="T477" i="1" s="1"/>
  <c r="K494" i="3" s="1"/>
  <c r="L478" i="1"/>
  <c r="S478" i="1"/>
  <c r="T478" i="1" s="1"/>
  <c r="K577" i="3" s="1"/>
  <c r="L479" i="1"/>
  <c r="S479" i="1"/>
  <c r="T479" i="1" s="1"/>
  <c r="K560" i="3" s="1"/>
  <c r="L480" i="1"/>
  <c r="S480" i="1"/>
  <c r="T480" i="1" s="1"/>
  <c r="K209" i="3" s="1"/>
  <c r="L481" i="1"/>
  <c r="S481" i="1"/>
  <c r="T481" i="1" s="1"/>
  <c r="AA481" i="1" s="1"/>
  <c r="L482" i="1"/>
  <c r="S482" i="1"/>
  <c r="T482" i="1" s="1"/>
  <c r="K154" i="3" s="1"/>
  <c r="L483" i="1"/>
  <c r="S483" i="1"/>
  <c r="T483" i="1" s="1"/>
  <c r="K517" i="3" s="1"/>
  <c r="L484" i="1"/>
  <c r="S484" i="1"/>
  <c r="T484" i="1" s="1"/>
  <c r="K171" i="3" s="1"/>
  <c r="L485" i="1"/>
  <c r="S485" i="1"/>
  <c r="T485" i="1" s="1"/>
  <c r="K153" i="3" s="1"/>
  <c r="L486" i="1"/>
  <c r="S486" i="1"/>
  <c r="T486" i="1" s="1"/>
  <c r="K422" i="3" s="1"/>
  <c r="L487" i="1"/>
  <c r="S487" i="1"/>
  <c r="T487" i="1" s="1"/>
  <c r="AA487" i="1" s="1"/>
  <c r="L488" i="1"/>
  <c r="S488" i="1"/>
  <c r="T488" i="1" s="1"/>
  <c r="AA488" i="1" s="1"/>
  <c r="L489" i="1"/>
  <c r="S489" i="1"/>
  <c r="T489" i="1" s="1"/>
  <c r="K465" i="3" s="1"/>
  <c r="L490" i="1"/>
  <c r="S490" i="1"/>
  <c r="T490" i="1" s="1"/>
  <c r="K572" i="3" s="1"/>
  <c r="L491" i="1"/>
  <c r="S491" i="1"/>
  <c r="T491" i="1" s="1"/>
  <c r="K156" i="3" s="1"/>
  <c r="L492" i="1"/>
  <c r="S492" i="1"/>
  <c r="T492" i="1" s="1"/>
  <c r="K619" i="3" s="1"/>
  <c r="L493" i="1"/>
  <c r="S493" i="1"/>
  <c r="T493" i="1" s="1"/>
  <c r="K643" i="3" s="1"/>
  <c r="L494" i="1"/>
  <c r="S494" i="1"/>
  <c r="T494" i="1" s="1"/>
  <c r="K486" i="3" s="1"/>
  <c r="L495" i="1"/>
  <c r="S495" i="1"/>
  <c r="T495" i="1" s="1"/>
  <c r="K155" i="3" s="1"/>
  <c r="L496" i="1"/>
  <c r="S496" i="1"/>
  <c r="T496" i="1" s="1"/>
  <c r="K485" i="3" s="1"/>
  <c r="L497" i="1"/>
  <c r="S497" i="1"/>
  <c r="T497" i="1" s="1"/>
  <c r="K275" i="3" s="1"/>
  <c r="L498" i="1"/>
  <c r="S498" i="1"/>
  <c r="T498" i="1" s="1"/>
  <c r="K534" i="3" s="1"/>
  <c r="L499" i="1"/>
  <c r="S499" i="1"/>
  <c r="T499" i="1" s="1"/>
  <c r="K184" i="3" s="1"/>
  <c r="L500" i="1"/>
  <c r="S500" i="1"/>
  <c r="T500" i="1" s="1"/>
  <c r="K352" i="3" s="1"/>
  <c r="L501" i="1"/>
  <c r="S501" i="1"/>
  <c r="T501" i="1" s="1"/>
  <c r="K595" i="3" s="1"/>
  <c r="L502" i="1"/>
  <c r="S502" i="1"/>
  <c r="T502" i="1" s="1"/>
  <c r="K380" i="3" s="1"/>
  <c r="L503" i="1"/>
  <c r="S503" i="1"/>
  <c r="T503" i="1" s="1"/>
  <c r="K240" i="3" s="1"/>
  <c r="L504" i="1"/>
  <c r="S504" i="1"/>
  <c r="T504" i="1" s="1"/>
  <c r="K265" i="3" s="1"/>
  <c r="L505" i="1"/>
  <c r="S505" i="1"/>
  <c r="T505" i="1" s="1"/>
  <c r="AA505" i="1" s="1"/>
  <c r="L506" i="1"/>
  <c r="S506" i="1"/>
  <c r="T506" i="1" s="1"/>
  <c r="K164" i="3" s="1"/>
  <c r="L507" i="1"/>
  <c r="S507" i="1"/>
  <c r="T507" i="1" s="1"/>
  <c r="K232" i="3" s="1"/>
  <c r="L508" i="1"/>
  <c r="S508" i="1"/>
  <c r="T508" i="1" s="1"/>
  <c r="K281" i="3" s="1"/>
  <c r="L509" i="1"/>
  <c r="S509" i="1"/>
  <c r="T509" i="1" s="1"/>
  <c r="K496" i="3" s="1"/>
  <c r="L510" i="1"/>
  <c r="S510" i="1"/>
  <c r="T510" i="1" s="1"/>
  <c r="K289" i="3" s="1"/>
  <c r="L511" i="1"/>
  <c r="S511" i="1"/>
  <c r="T511" i="1" s="1"/>
  <c r="K158" i="3" s="1"/>
  <c r="L512" i="1"/>
  <c r="S512" i="1"/>
  <c r="T512" i="1" s="1"/>
  <c r="K327" i="3" s="1"/>
  <c r="L513" i="1"/>
  <c r="S513" i="1"/>
  <c r="T513" i="1" s="1"/>
  <c r="K522" i="3" s="1"/>
  <c r="L514" i="1"/>
  <c r="S514" i="1"/>
  <c r="T514" i="1" s="1"/>
  <c r="AA514" i="1" s="1"/>
  <c r="L515" i="1"/>
  <c r="S515" i="1"/>
  <c r="T515" i="1" s="1"/>
  <c r="AA515" i="1" s="1"/>
  <c r="L516" i="1"/>
  <c r="S516" i="1"/>
  <c r="T516" i="1" s="1"/>
  <c r="AA516" i="1" s="1"/>
  <c r="L517" i="1"/>
  <c r="S517" i="1"/>
  <c r="T517" i="1" s="1"/>
  <c r="AA517" i="1" s="1"/>
  <c r="L518" i="1"/>
  <c r="S518" i="1"/>
  <c r="T518" i="1" s="1"/>
  <c r="K565" i="3" s="1"/>
  <c r="L520" i="1"/>
  <c r="S520" i="1"/>
  <c r="T520" i="1" s="1"/>
  <c r="K541" i="3" s="1"/>
  <c r="L521" i="1"/>
  <c r="S521" i="1"/>
  <c r="T521" i="1" s="1"/>
  <c r="K500" i="3" s="1"/>
  <c r="L522" i="1"/>
  <c r="S522" i="1"/>
  <c r="T522" i="1" s="1"/>
  <c r="K198" i="3" s="1"/>
  <c r="L523" i="1"/>
  <c r="S523" i="1"/>
  <c r="T523" i="1" s="1"/>
  <c r="K199" i="3" s="1"/>
  <c r="L524" i="1"/>
  <c r="S524" i="1"/>
  <c r="T524" i="1" s="1"/>
  <c r="K200" i="3" s="1"/>
  <c r="L525" i="1"/>
  <c r="S525" i="1"/>
  <c r="T525" i="1" s="1"/>
  <c r="K201" i="3" s="1"/>
  <c r="L526" i="1"/>
  <c r="S526" i="1"/>
  <c r="T526" i="1" s="1"/>
  <c r="K202" i="3" s="1"/>
  <c r="L527" i="1"/>
  <c r="S527" i="1"/>
  <c r="T527" i="1" s="1"/>
  <c r="K204" i="3" s="1"/>
  <c r="L528" i="1"/>
  <c r="S528" i="1"/>
  <c r="T528" i="1" s="1"/>
  <c r="K205" i="3" s="1"/>
  <c r="L529" i="1"/>
  <c r="S529" i="1"/>
  <c r="T529" i="1" s="1"/>
  <c r="K203" i="3" s="1"/>
  <c r="L530" i="1"/>
  <c r="S530" i="1"/>
  <c r="T530" i="1" s="1"/>
  <c r="K307" i="3" s="1"/>
  <c r="S531" i="1"/>
  <c r="T531" i="1" s="1"/>
  <c r="K221" i="3" s="1"/>
  <c r="L532" i="1"/>
  <c r="S532" i="1"/>
  <c r="T532" i="1" s="1"/>
  <c r="K617" i="3" s="1"/>
  <c r="L533" i="1"/>
  <c r="S533" i="1"/>
  <c r="T533" i="1" s="1"/>
  <c r="AA533" i="1" s="1"/>
  <c r="L534" i="1"/>
  <c r="S534" i="1"/>
  <c r="T534" i="1" s="1"/>
  <c r="K267" i="3" s="1"/>
  <c r="L535" i="1"/>
  <c r="S535" i="1"/>
  <c r="T535" i="1" s="1"/>
  <c r="K333" i="3" s="1"/>
  <c r="L536" i="1"/>
  <c r="S536" i="1"/>
  <c r="T536" i="1" s="1"/>
  <c r="K326" i="3" s="1"/>
  <c r="L537" i="1"/>
  <c r="S537" i="1"/>
  <c r="T537" i="1" s="1"/>
  <c r="K291" i="3" s="1"/>
  <c r="L538" i="1"/>
  <c r="S538" i="1"/>
  <c r="T538" i="1" s="1"/>
  <c r="K314" i="3" s="1"/>
  <c r="L539" i="1"/>
  <c r="S539" i="1"/>
  <c r="T539" i="1" s="1"/>
  <c r="K344" i="3" s="1"/>
  <c r="L540" i="1"/>
  <c r="S540" i="1"/>
  <c r="T540" i="1" s="1"/>
  <c r="AA540" i="1" s="1"/>
  <c r="L541" i="1"/>
  <c r="S541" i="1"/>
  <c r="T541" i="1" s="1"/>
  <c r="K427" i="3" s="1"/>
  <c r="L542" i="1"/>
  <c r="S542" i="1"/>
  <c r="T542" i="1" s="1"/>
  <c r="K335" i="3" s="1"/>
  <c r="S543" i="1"/>
  <c r="T543" i="1" s="1"/>
  <c r="K218" i="3" s="1"/>
  <c r="L544" i="1"/>
  <c r="S544" i="1"/>
  <c r="T544" i="1" s="1"/>
  <c r="AA544" i="1" s="1"/>
  <c r="L545" i="1"/>
  <c r="S545" i="1"/>
  <c r="T545" i="1" s="1"/>
  <c r="AA545" i="1" s="1"/>
  <c r="L546" i="1"/>
  <c r="S546" i="1"/>
  <c r="T546" i="1" s="1"/>
  <c r="K535" i="3" s="1"/>
  <c r="L547" i="1"/>
  <c r="S547" i="1"/>
  <c r="T547" i="1" s="1"/>
  <c r="K475" i="3" s="1"/>
  <c r="L548" i="1"/>
  <c r="S548" i="1"/>
  <c r="T548" i="1" s="1"/>
  <c r="AA548" i="1" s="1"/>
  <c r="L549" i="1"/>
  <c r="S549" i="1"/>
  <c r="T549" i="1" s="1"/>
  <c r="AA549" i="1" s="1"/>
  <c r="L550" i="1"/>
  <c r="S550" i="1"/>
  <c r="T550" i="1" s="1"/>
  <c r="AA550" i="1" s="1"/>
  <c r="L551" i="1"/>
  <c r="S551" i="1"/>
  <c r="T551" i="1" s="1"/>
  <c r="AA551" i="1" s="1"/>
  <c r="L552" i="1"/>
  <c r="S552" i="1"/>
  <c r="T552" i="1" s="1"/>
  <c r="K536" i="3" s="1"/>
  <c r="L553" i="1"/>
  <c r="S553" i="1"/>
  <c r="T553" i="1" s="1"/>
  <c r="K421" i="3" s="1"/>
  <c r="L554" i="1"/>
  <c r="S554" i="1"/>
  <c r="T554" i="1" s="1"/>
  <c r="K537" i="3" s="1"/>
  <c r="S555" i="1"/>
  <c r="T555" i="1" s="1"/>
  <c r="AA555" i="1" s="1"/>
  <c r="L556" i="1"/>
  <c r="S556" i="1"/>
  <c r="T556" i="1" s="1"/>
  <c r="K298" i="3" s="1"/>
  <c r="L557" i="1"/>
  <c r="S557" i="1"/>
  <c r="T557" i="1" s="1"/>
  <c r="K509" i="3" s="1"/>
  <c r="L558" i="1"/>
  <c r="S558" i="1"/>
  <c r="T558" i="1" s="1"/>
  <c r="K315" i="3" s="1"/>
  <c r="L559" i="1"/>
  <c r="S559" i="1"/>
  <c r="T559" i="1" s="1"/>
  <c r="AA559" i="1" s="1"/>
  <c r="L560" i="1"/>
  <c r="S560" i="1"/>
  <c r="T560" i="1" s="1"/>
  <c r="K521" i="3" s="1"/>
  <c r="L561" i="1"/>
  <c r="S561" i="1"/>
  <c r="T561" i="1" s="1"/>
  <c r="K270" i="3" s="1"/>
  <c r="L562" i="1"/>
  <c r="S562" i="1"/>
  <c r="T562" i="1" s="1"/>
  <c r="K258" i="3" s="1"/>
  <c r="L563" i="1"/>
  <c r="S563" i="1"/>
  <c r="T563" i="1" s="1"/>
  <c r="AA563" i="1" s="1"/>
  <c r="L564" i="1"/>
  <c r="S564" i="1"/>
  <c r="T564" i="1" s="1"/>
  <c r="K520" i="3" s="1"/>
  <c r="L565" i="1"/>
  <c r="S565" i="1"/>
  <c r="T565" i="1" s="1"/>
  <c r="AA565" i="1" s="1"/>
  <c r="L566" i="1"/>
  <c r="S566" i="1"/>
  <c r="T566" i="1" s="1"/>
  <c r="AA566" i="1" s="1"/>
  <c r="S567" i="1"/>
  <c r="T567" i="1" s="1"/>
  <c r="AA567" i="1" s="1"/>
  <c r="L568" i="1"/>
  <c r="S568" i="1"/>
  <c r="T568" i="1" s="1"/>
  <c r="K250" i="3" s="1"/>
  <c r="L569" i="1"/>
  <c r="L570" i="1"/>
  <c r="L571" i="1"/>
  <c r="L572" i="1"/>
  <c r="L573" i="1"/>
  <c r="L574" i="1"/>
  <c r="L575" i="1"/>
  <c r="L576" i="1"/>
  <c r="L577" i="1"/>
  <c r="L578" i="1"/>
  <c r="L580" i="1"/>
  <c r="L581" i="1"/>
  <c r="L582" i="1"/>
  <c r="L583" i="1"/>
  <c r="L584" i="1"/>
  <c r="L585" i="1"/>
  <c r="L586" i="1"/>
  <c r="L587" i="1"/>
  <c r="L588" i="1"/>
  <c r="L589" i="1"/>
  <c r="L590" i="1"/>
  <c r="AB590" i="1" s="1"/>
  <c r="L592" i="1"/>
  <c r="L593" i="1"/>
  <c r="L594" i="1"/>
  <c r="L595" i="1"/>
  <c r="L596" i="1"/>
  <c r="L597" i="1"/>
  <c r="L598" i="1"/>
  <c r="L599" i="1"/>
  <c r="L600" i="1"/>
  <c r="L601" i="1"/>
  <c r="L602" i="1"/>
  <c r="AB602" i="1" s="1"/>
  <c r="L604" i="1"/>
  <c r="L605" i="1"/>
  <c r="L606" i="1"/>
  <c r="L607" i="1"/>
  <c r="L608" i="1"/>
  <c r="L609" i="1"/>
  <c r="L610" i="1"/>
  <c r="L611" i="1"/>
  <c r="L612" i="1"/>
  <c r="L613" i="1"/>
  <c r="L614" i="1"/>
  <c r="AB614" i="1" s="1"/>
  <c r="L616" i="1"/>
  <c r="L617" i="1"/>
  <c r="L618" i="1"/>
  <c r="L619" i="1"/>
  <c r="L620" i="1"/>
  <c r="L621" i="1"/>
  <c r="L622" i="1"/>
  <c r="L623" i="1"/>
  <c r="L624" i="1"/>
  <c r="L625" i="1"/>
  <c r="L626" i="1"/>
  <c r="L628" i="1"/>
  <c r="L629" i="1"/>
  <c r="L630" i="1"/>
  <c r="L631" i="1"/>
  <c r="L632" i="1"/>
  <c r="L633" i="1"/>
  <c r="L634" i="1"/>
  <c r="L635" i="1"/>
  <c r="L636" i="1"/>
  <c r="L637" i="1"/>
  <c r="L638" i="1"/>
  <c r="L640" i="1"/>
  <c r="L641" i="1"/>
  <c r="L643" i="1"/>
  <c r="L644" i="1"/>
  <c r="L645" i="1"/>
  <c r="L646" i="1"/>
  <c r="L647" i="1"/>
  <c r="L648" i="1"/>
  <c r="L649" i="1"/>
  <c r="L652" i="1"/>
  <c r="L653" i="1"/>
  <c r="L654" i="1"/>
  <c r="L655" i="1"/>
  <c r="AB655" i="1" s="1"/>
  <c r="L656" i="1"/>
  <c r="L657" i="1"/>
  <c r="L658" i="1"/>
  <c r="L660" i="1"/>
  <c r="L661" i="1"/>
  <c r="AB661" i="1" s="1"/>
  <c r="L664" i="1"/>
  <c r="L665" i="1"/>
  <c r="L666" i="1"/>
  <c r="L667" i="1"/>
  <c r="L668" i="1"/>
  <c r="L669" i="1"/>
  <c r="L672" i="1"/>
  <c r="L673" i="1"/>
  <c r="AB673" i="1" s="1"/>
  <c r="L676" i="1"/>
  <c r="L677" i="1"/>
  <c r="L679" i="1"/>
  <c r="L680" i="1"/>
  <c r="L681" i="1"/>
  <c r="L682" i="1"/>
  <c r="L684" i="1"/>
  <c r="L685" i="1"/>
  <c r="L688" i="1"/>
  <c r="L689" i="1"/>
  <c r="L690" i="1"/>
  <c r="L691" i="1"/>
  <c r="L692" i="1"/>
  <c r="L694" i="1"/>
  <c r="L696" i="1"/>
  <c r="L697" i="1"/>
  <c r="AB697" i="1" s="1"/>
  <c r="L700" i="1"/>
  <c r="L701" i="1"/>
  <c r="L702" i="1"/>
  <c r="L703" i="1"/>
  <c r="L705" i="1"/>
  <c r="L706" i="1"/>
  <c r="L708" i="1"/>
  <c r="L709" i="1"/>
  <c r="AB709" i="1" s="1"/>
  <c r="L712" i="1"/>
  <c r="L713" i="1"/>
  <c r="L714" i="1"/>
  <c r="L715" i="1"/>
  <c r="L716" i="1"/>
  <c r="L717" i="1"/>
  <c r="L718" i="1"/>
  <c r="L721" i="1"/>
  <c r="L724" i="1"/>
  <c r="AB724" i="1" s="1"/>
  <c r="L725" i="1"/>
  <c r="L726" i="1"/>
  <c r="L727" i="1"/>
  <c r="L728" i="1"/>
  <c r="L729" i="1"/>
  <c r="L730" i="1"/>
  <c r="L733" i="1"/>
  <c r="AB733" i="1" s="1"/>
  <c r="L736" i="1"/>
  <c r="L737" i="1"/>
  <c r="L738" i="1"/>
  <c r="L739" i="1"/>
  <c r="L740" i="1"/>
  <c r="L742" i="1"/>
  <c r="L745" i="1"/>
  <c r="L748" i="1"/>
  <c r="L749" i="1"/>
  <c r="L750" i="1"/>
  <c r="L751" i="1"/>
  <c r="L752" i="1"/>
  <c r="L754" i="1"/>
  <c r="L756" i="1"/>
  <c r="L757" i="1"/>
  <c r="L761" i="1"/>
  <c r="L763" i="1"/>
  <c r="L764" i="1"/>
  <c r="L766" i="1"/>
  <c r="L768" i="1"/>
  <c r="L772" i="1"/>
  <c r="L773" i="1"/>
  <c r="L774" i="1"/>
  <c r="L776" i="1"/>
  <c r="L778" i="1"/>
  <c r="L780" i="1"/>
  <c r="L781" i="1"/>
  <c r="L785" i="1"/>
  <c r="L786" i="1"/>
  <c r="L787" i="1"/>
  <c r="AB787" i="1" s="1"/>
  <c r="L788" i="1"/>
  <c r="L790" i="1"/>
  <c r="L793" i="1"/>
  <c r="L796" i="1"/>
  <c r="L797" i="1"/>
  <c r="L798" i="1"/>
  <c r="L799" i="1"/>
  <c r="AB799" i="1" s="1"/>
  <c r="L800" i="1"/>
  <c r="L801" i="1"/>
  <c r="L802" i="1"/>
  <c r="L805" i="1"/>
  <c r="L810" i="1"/>
  <c r="L811" i="1"/>
  <c r="L812" i="1"/>
  <c r="L814" i="1"/>
  <c r="L817" i="1"/>
  <c r="L820" i="1"/>
  <c r="L821" i="1"/>
  <c r="L822" i="1"/>
  <c r="L823" i="1"/>
  <c r="AB823" i="1" s="1"/>
  <c r="L824" i="1"/>
  <c r="L835" i="1"/>
  <c r="L836" i="1"/>
  <c r="L837" i="1"/>
  <c r="L838" i="1"/>
  <c r="L847" i="1"/>
  <c r="AB847" i="1" s="1"/>
  <c r="L848" i="1"/>
  <c r="L850" i="1"/>
  <c r="L852" i="1"/>
  <c r="L859" i="1"/>
  <c r="L860" i="1"/>
  <c r="L869" i="1"/>
  <c r="L870" i="1"/>
  <c r="L871" i="1"/>
  <c r="L872" i="1"/>
  <c r="L877" i="1"/>
  <c r="AB805" i="1" l="1"/>
  <c r="AB638" i="1"/>
  <c r="AB625" i="1"/>
  <c r="AB742" i="1"/>
  <c r="AB626" i="1"/>
  <c r="AB613" i="1"/>
  <c r="AB802" i="1"/>
  <c r="AB721" i="1"/>
  <c r="AB685" i="1"/>
  <c r="AB637" i="1"/>
  <c r="AB781" i="1"/>
  <c r="AB649" i="1"/>
  <c r="AB850" i="1"/>
  <c r="AB778" i="1"/>
  <c r="AB754" i="1"/>
  <c r="AB854" i="1"/>
  <c r="AB842" i="1"/>
  <c r="AB830" i="1"/>
  <c r="AB818" i="1"/>
  <c r="AB806" i="1"/>
  <c r="AB782" i="1"/>
  <c r="AB746" i="1"/>
  <c r="AB734" i="1"/>
  <c r="AB722" i="1"/>
  <c r="AB710" i="1"/>
  <c r="AB698" i="1"/>
  <c r="AB686" i="1"/>
  <c r="AB674" i="1"/>
  <c r="AB662" i="1"/>
  <c r="AB841" i="1"/>
  <c r="AB817" i="1"/>
  <c r="AB578" i="1"/>
  <c r="AB865" i="1"/>
  <c r="AB829" i="1"/>
  <c r="AB838" i="1"/>
  <c r="AB814" i="1"/>
  <c r="AB793" i="1"/>
  <c r="AB796" i="1"/>
  <c r="AB751" i="1"/>
  <c r="AB593" i="1"/>
  <c r="AB581" i="1"/>
  <c r="AB835" i="1"/>
  <c r="AB729" i="1"/>
  <c r="AB713" i="1"/>
  <c r="AB605" i="1"/>
  <c r="AB4" i="1"/>
  <c r="AB811" i="1"/>
  <c r="AB772" i="1"/>
  <c r="AB617" i="1"/>
  <c r="AB790" i="1"/>
  <c r="AB748" i="1"/>
  <c r="AB629" i="1"/>
  <c r="AB853" i="1"/>
  <c r="AB745" i="1"/>
  <c r="AB641" i="1"/>
  <c r="AB601" i="1"/>
  <c r="AB725" i="1"/>
  <c r="AB844" i="1"/>
  <c r="AB832" i="1"/>
  <c r="AB784" i="1"/>
  <c r="AB737" i="1"/>
  <c r="AB701" i="1"/>
  <c r="AB820" i="1"/>
  <c r="AB736" i="1"/>
  <c r="AB569" i="1"/>
  <c r="L716" i="3"/>
  <c r="L738" i="3"/>
  <c r="L276" i="3"/>
  <c r="K780" i="3"/>
  <c r="L780" i="3" s="1"/>
  <c r="AB692" i="1"/>
  <c r="AB680" i="1"/>
  <c r="AB668" i="1"/>
  <c r="AB869" i="1"/>
  <c r="AB872" i="1"/>
  <c r="AB559" i="1"/>
  <c r="AB535" i="1"/>
  <c r="AB543" i="1"/>
  <c r="AB716" i="1"/>
  <c r="AB691" i="1"/>
  <c r="AB667" i="1"/>
  <c r="AB555" i="1"/>
  <c r="AB531" i="1"/>
  <c r="AB679" i="1"/>
  <c r="AB654" i="1"/>
  <c r="AB567" i="1"/>
  <c r="AB547" i="1"/>
  <c r="AB523" i="1"/>
  <c r="AB715" i="1"/>
  <c r="AB703" i="1"/>
  <c r="AB563" i="1"/>
  <c r="AB539" i="1"/>
  <c r="AB342" i="1"/>
  <c r="AB338" i="1"/>
  <c r="AB334" i="1"/>
  <c r="AB330" i="1"/>
  <c r="AB326" i="1"/>
  <c r="AB322" i="1"/>
  <c r="AB318" i="1"/>
  <c r="AB314" i="1"/>
  <c r="AB310" i="1"/>
  <c r="AB306" i="1"/>
  <c r="AB302" i="1"/>
  <c r="AB298" i="1"/>
  <c r="AB294" i="1"/>
  <c r="AB290" i="1"/>
  <c r="AB286" i="1"/>
  <c r="AB282" i="1"/>
  <c r="AB278" i="1"/>
  <c r="AB274" i="1"/>
  <c r="AB270" i="1"/>
  <c r="AB266" i="1"/>
  <c r="AB262" i="1"/>
  <c r="AB258" i="1"/>
  <c r="AB254" i="1"/>
  <c r="AB250" i="1"/>
  <c r="AB246" i="1"/>
  <c r="AB242" i="1"/>
  <c r="AB238" i="1"/>
  <c r="AB234" i="1"/>
  <c r="AB230" i="1"/>
  <c r="AB226" i="1"/>
  <c r="AB222" i="1"/>
  <c r="AB218" i="1"/>
  <c r="AB214" i="1"/>
  <c r="AB210" i="1"/>
  <c r="AB206" i="1"/>
  <c r="AB202" i="1"/>
  <c r="AB198" i="1"/>
  <c r="AB194" i="1"/>
  <c r="AB190" i="1"/>
  <c r="AB186" i="1"/>
  <c r="AB182" i="1"/>
  <c r="AB178" i="1"/>
  <c r="AB174" i="1"/>
  <c r="AB170" i="1"/>
  <c r="AB166" i="1"/>
  <c r="AB162" i="1"/>
  <c r="AB158" i="1"/>
  <c r="AB154" i="1"/>
  <c r="AB150" i="1"/>
  <c r="AB146" i="1"/>
  <c r="AB142" i="1"/>
  <c r="AB138" i="1"/>
  <c r="AB134" i="1"/>
  <c r="AB130" i="1"/>
  <c r="AB126" i="1"/>
  <c r="AB118" i="1"/>
  <c r="AB114" i="1"/>
  <c r="AB110" i="1"/>
  <c r="AB106" i="1"/>
  <c r="AB102" i="1"/>
  <c r="AB98" i="1"/>
  <c r="AB94" i="1"/>
  <c r="AB90" i="1"/>
  <c r="AB86" i="1"/>
  <c r="AB82" i="1"/>
  <c r="AB78" i="1"/>
  <c r="AB74" i="1"/>
  <c r="AB70" i="1"/>
  <c r="AB66" i="1"/>
  <c r="AB62" i="1"/>
  <c r="AB58" i="1"/>
  <c r="AB54" i="1"/>
  <c r="AB50" i="1"/>
  <c r="AB46" i="1"/>
  <c r="AB42" i="1"/>
  <c r="AB38" i="1"/>
  <c r="AB34" i="1"/>
  <c r="AB551" i="1"/>
  <c r="AB527" i="1"/>
  <c r="K779" i="3"/>
  <c r="K778" i="3"/>
  <c r="K777" i="3"/>
  <c r="AB871" i="1"/>
  <c r="AB699" i="1"/>
  <c r="AB885" i="1"/>
  <c r="U920" i="1"/>
  <c r="U919" i="1"/>
  <c r="U918" i="1"/>
  <c r="AB868" i="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8"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13" i="1"/>
  <c r="AB920"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4" i="1"/>
  <c r="AB25" i="1"/>
  <c r="AB21" i="1"/>
  <c r="AB17" i="1"/>
  <c r="AB13" i="1"/>
  <c r="AB887" i="1"/>
  <c r="AB899" i="1"/>
  <c r="AB15" i="1"/>
  <c r="AB11" i="1"/>
  <c r="AB7" i="1"/>
  <c r="AB879" i="1"/>
  <c r="AB905" i="1"/>
  <c r="AB910" i="1"/>
  <c r="AB916" i="1"/>
  <c r="L728" i="3"/>
  <c r="L720" i="3"/>
  <c r="L729" i="3"/>
  <c r="AB589" i="1"/>
  <c r="AB906" i="1"/>
  <c r="AB911" i="1"/>
  <c r="AB917" i="1"/>
  <c r="AB9" i="1"/>
  <c r="AB886" i="1"/>
  <c r="AB571" i="1"/>
  <c r="AB881" i="1"/>
  <c r="AB30" i="1"/>
  <c r="AB26" i="1"/>
  <c r="AB22" i="1"/>
  <c r="AB18" i="1"/>
  <c r="AB907" i="1"/>
  <c r="AB912" i="1"/>
  <c r="AB2" i="1"/>
  <c r="AB898" i="1"/>
  <c r="AB904" i="1"/>
  <c r="AB909" i="1"/>
  <c r="AB915"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19" i="1"/>
  <c r="AB659" i="1"/>
  <c r="K753" i="3"/>
  <c r="L753" i="3" s="1"/>
  <c r="AB14" i="1"/>
  <c r="AB10" i="1"/>
  <c r="AB6" i="1"/>
  <c r="AB918"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19"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8"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5"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4"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3"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1" i="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A921" i="1" l="1"/>
  <c r="W921" i="1"/>
  <c r="X921" i="1" s="1"/>
  <c r="U921" i="1"/>
  <c r="AB921" i="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K781" i="3" s="1"/>
  <c r="L781" i="3"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X400" i="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X401" i="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L777" i="3" l="1"/>
  <c r="B677" i="3"/>
  <c r="L779" i="3"/>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W884" i="1"/>
  <c r="X884" i="1" s="1"/>
  <c r="U884" i="1"/>
  <c r="I884" i="1" s="1"/>
  <c r="W893" i="1"/>
  <c r="X893" i="1" s="1"/>
  <c r="U893" i="1"/>
  <c r="I893" i="1" s="1"/>
  <c r="W912" i="1"/>
  <c r="X912" i="1" s="1"/>
  <c r="U912" i="1"/>
  <c r="I912" i="1" s="1"/>
  <c r="W896" i="1"/>
  <c r="X896" i="1" s="1"/>
  <c r="U896" i="1"/>
  <c r="I896" i="1" s="1"/>
  <c r="W916" i="1"/>
  <c r="X916" i="1" s="1"/>
  <c r="U916" i="1"/>
  <c r="I916" i="1" s="1"/>
  <c r="U883" i="1"/>
  <c r="I883" i="1" s="1"/>
  <c r="W883" i="1"/>
  <c r="X883" i="1" s="1"/>
  <c r="U904" i="1"/>
  <c r="I904" i="1" s="1"/>
  <c r="W904" i="1"/>
  <c r="X904" i="1" s="1"/>
  <c r="W903" i="1"/>
  <c r="X903" i="1" s="1"/>
  <c r="U903" i="1"/>
  <c r="I903" i="1" s="1"/>
  <c r="W900" i="1"/>
  <c r="X900" i="1" s="1"/>
  <c r="U900" i="1"/>
  <c r="I900" i="1" s="1"/>
  <c r="W889" i="1"/>
  <c r="X889" i="1" s="1"/>
  <c r="U889" i="1"/>
  <c r="I889" i="1" s="1"/>
  <c r="W918" i="1"/>
  <c r="X918" i="1" s="1"/>
  <c r="I918" i="1"/>
  <c r="W895" i="1"/>
  <c r="X895" i="1" s="1"/>
  <c r="U895" i="1"/>
  <c r="I895" i="1" s="1"/>
  <c r="W901" i="1"/>
  <c r="X901" i="1" s="1"/>
  <c r="U901" i="1"/>
  <c r="I901" i="1" s="1"/>
  <c r="W915" i="1"/>
  <c r="X915" i="1" s="1"/>
  <c r="U915" i="1"/>
  <c r="I915" i="1" s="1"/>
  <c r="U906" i="1"/>
  <c r="I906" i="1" s="1"/>
  <c r="W906" i="1"/>
  <c r="X906" i="1" s="1"/>
  <c r="W908" i="1"/>
  <c r="X908" i="1" s="1"/>
  <c r="U908" i="1"/>
  <c r="I908" i="1" s="1"/>
  <c r="W911" i="1"/>
  <c r="X911" i="1" s="1"/>
  <c r="U911" i="1"/>
  <c r="I911" i="1" s="1"/>
  <c r="W897" i="1"/>
  <c r="X897" i="1" s="1"/>
  <c r="U897" i="1"/>
  <c r="I897" i="1" s="1"/>
  <c r="U892" i="1"/>
  <c r="I892" i="1" s="1"/>
  <c r="W892" i="1"/>
  <c r="X892" i="1" s="1"/>
  <c r="U886" i="1"/>
  <c r="I886" i="1" s="1"/>
  <c r="W886" i="1"/>
  <c r="X886" i="1" s="1"/>
  <c r="U898" i="1"/>
  <c r="I898" i="1" s="1"/>
  <c r="W898" i="1"/>
  <c r="X898" i="1" s="1"/>
  <c r="I919" i="1"/>
  <c r="W919" i="1"/>
  <c r="X919" i="1" s="1"/>
  <c r="K782" i="3" s="1"/>
  <c r="L782" i="3" s="1"/>
  <c r="U914" i="1"/>
  <c r="I914" i="1" s="1"/>
  <c r="W914" i="1"/>
  <c r="X914" i="1" s="1"/>
  <c r="I921" i="1"/>
  <c r="U905" i="1"/>
  <c r="I905" i="1" s="1"/>
  <c r="W905" i="1"/>
  <c r="X905" i="1" s="1"/>
  <c r="U885" i="1"/>
  <c r="I885" i="1" s="1"/>
  <c r="W885" i="1"/>
  <c r="X885" i="1" s="1"/>
  <c r="B733" i="3" s="1"/>
  <c r="U890" i="1"/>
  <c r="I890" i="1" s="1"/>
  <c r="W890" i="1"/>
  <c r="X890" i="1" s="1"/>
  <c r="U917" i="1"/>
  <c r="I917" i="1" s="1"/>
  <c r="W917" i="1"/>
  <c r="X917" i="1" s="1"/>
  <c r="I920" i="1"/>
  <c r="W920" i="1"/>
  <c r="X920" i="1" s="1"/>
  <c r="U899" i="1"/>
  <c r="I899" i="1" s="1"/>
  <c r="W899" i="1"/>
  <c r="X899" i="1" s="1"/>
  <c r="U894" i="1"/>
  <c r="I894" i="1" s="1"/>
  <c r="W894" i="1"/>
  <c r="X894" i="1" s="1"/>
  <c r="U910" i="1"/>
  <c r="I910" i="1" s="1"/>
  <c r="W910" i="1"/>
  <c r="X910" i="1" s="1"/>
  <c r="U891" i="1"/>
  <c r="I891" i="1" s="1"/>
  <c r="W891" i="1"/>
  <c r="X891" i="1" s="1"/>
  <c r="U888" i="1"/>
  <c r="I888" i="1" s="1"/>
  <c r="W888" i="1"/>
  <c r="X888" i="1" s="1"/>
  <c r="U913" i="1"/>
  <c r="I913" i="1" s="1"/>
  <c r="W913" i="1"/>
  <c r="X913" i="1" s="1"/>
  <c r="U887" i="1"/>
  <c r="I887" i="1" s="1"/>
  <c r="W887" i="1"/>
  <c r="X887" i="1" s="1"/>
  <c r="U909" i="1"/>
  <c r="I909" i="1" s="1"/>
  <c r="W909" i="1"/>
  <c r="X909" i="1" s="1"/>
  <c r="U907" i="1"/>
  <c r="I907" i="1" s="1"/>
  <c r="W907" i="1"/>
  <c r="X907" i="1" s="1"/>
  <c r="U902" i="1"/>
  <c r="I902" i="1" s="1"/>
  <c r="W902" i="1"/>
  <c r="X902" i="1" s="1"/>
  <c r="L778" i="3" l="1"/>
  <c r="L743" i="3"/>
  <c r="L735" i="3"/>
  <c r="L733" i="3"/>
  <c r="W923" i="1"/>
  <c r="X923" i="1" s="1"/>
  <c r="AA924" i="1"/>
  <c r="U924" i="1"/>
  <c r="I924" i="1" s="1"/>
  <c r="W924" i="1"/>
  <c r="X924" i="1" s="1"/>
  <c r="AA925" i="1"/>
  <c r="U925" i="1"/>
  <c r="I925" i="1" s="1"/>
  <c r="W925" i="1"/>
  <c r="X925" i="1" s="1"/>
  <c r="AA922" i="1"/>
  <c r="U922" i="1"/>
  <c r="I922" i="1" s="1"/>
  <c r="W922" i="1"/>
  <c r="X922" i="1" s="1"/>
  <c r="U923" i="1"/>
  <c r="I923" i="1"/>
  <c r="AA923" i="1"/>
  <c r="W955" i="1"/>
  <c r="X955" i="1" s="1"/>
  <c r="W978" i="1"/>
  <c r="X978" i="1" s="1"/>
  <c r="W979" i="1"/>
  <c r="X979" i="1" s="1"/>
  <c r="W951" i="1"/>
  <c r="X951" i="1" s="1"/>
  <c r="W977" i="1"/>
  <c r="X977" i="1" s="1"/>
  <c r="W950" i="1"/>
  <c r="X950" i="1" s="1"/>
  <c r="W942" i="1"/>
  <c r="X942" i="1" s="1"/>
  <c r="W956" i="1"/>
  <c r="X956" i="1" s="1"/>
  <c r="W965" i="1"/>
  <c r="X965" i="1" s="1"/>
  <c r="W937" i="1"/>
  <c r="X937" i="1" s="1"/>
  <c r="W943" i="1"/>
  <c r="X943" i="1" s="1"/>
  <c r="W967" i="1"/>
  <c r="X967" i="1" s="1"/>
  <c r="W969" i="1"/>
  <c r="X969" i="1" s="1"/>
  <c r="W927" i="1"/>
  <c r="X927" i="1" s="1"/>
  <c r="AB931" i="1"/>
  <c r="AA931" i="1"/>
  <c r="W928" i="1"/>
  <c r="X928" i="1" s="1"/>
  <c r="W930" i="1"/>
  <c r="X930" i="1" s="1"/>
  <c r="W952" i="1"/>
  <c r="X952" i="1" s="1"/>
  <c r="W935" i="1"/>
  <c r="X935" i="1" s="1"/>
  <c r="W972" i="1"/>
  <c r="X972" i="1" s="1"/>
  <c r="W948" i="1"/>
  <c r="X948" i="1" s="1"/>
  <c r="W976" i="1"/>
  <c r="X976" i="1" s="1"/>
  <c r="W946" i="1"/>
  <c r="X946" i="1" s="1"/>
  <c r="W947" i="1"/>
  <c r="X947" i="1" s="1"/>
  <c r="W970" i="1"/>
  <c r="X970" i="1" s="1"/>
  <c r="AA929" i="1"/>
  <c r="AB929" i="1"/>
  <c r="W966" i="1"/>
  <c r="X966" i="1" s="1"/>
  <c r="W959" i="1"/>
  <c r="X959" i="1" s="1"/>
  <c r="AA977" i="1"/>
  <c r="U977" i="1"/>
  <c r="I977" i="1" s="1"/>
  <c r="AB977" i="1"/>
  <c r="W974" i="1"/>
  <c r="X974" i="1" s="1"/>
  <c r="W971" i="1"/>
  <c r="X971" i="1" s="1"/>
  <c r="W975" i="1"/>
  <c r="X975" i="1" s="1"/>
  <c r="W945" i="1"/>
  <c r="X945" i="1" s="1"/>
  <c r="W958" i="1"/>
  <c r="X958" i="1" s="1"/>
  <c r="AA970" i="1"/>
  <c r="U970" i="1"/>
  <c r="I970" i="1" s="1"/>
  <c r="AB970" i="1"/>
  <c r="AA960" i="1"/>
  <c r="AB960" i="1"/>
  <c r="AA955" i="1"/>
  <c r="U955" i="1"/>
  <c r="I955" i="1" s="1"/>
  <c r="AB955" i="1"/>
  <c r="AB951" i="1"/>
  <c r="U951" i="1"/>
  <c r="I951" i="1" s="1"/>
  <c r="AA951" i="1"/>
  <c r="AB937" i="1"/>
  <c r="U937" i="1"/>
  <c r="I937" i="1" s="1"/>
  <c r="AA937" i="1"/>
  <c r="AA945" i="1"/>
  <c r="U945" i="1"/>
  <c r="I945" i="1" s="1"/>
  <c r="AB945" i="1"/>
  <c r="AB930" i="1"/>
  <c r="U930" i="1"/>
  <c r="I930" i="1" s="1"/>
  <c r="AA930" i="1"/>
  <c r="W980" i="1"/>
  <c r="X980" i="1" s="1"/>
  <c r="U929" i="1"/>
  <c r="I929" i="1" s="1"/>
  <c r="W929" i="1"/>
  <c r="X929" i="1" s="1"/>
  <c r="AA946" i="1"/>
  <c r="U946" i="1"/>
  <c r="I946" i="1" s="1"/>
  <c r="AB946" i="1"/>
  <c r="AB968" i="1"/>
  <c r="AA968" i="1"/>
  <c r="AA953" i="1"/>
  <c r="AB953" i="1"/>
  <c r="W954" i="1"/>
  <c r="X954" i="1" s="1"/>
  <c r="W961" i="1"/>
  <c r="X961" i="1" s="1"/>
  <c r="U960" i="1"/>
  <c r="I960" i="1" s="1"/>
  <c r="W960" i="1"/>
  <c r="X960" i="1" s="1"/>
  <c r="AA957" i="1"/>
  <c r="AB957" i="1"/>
  <c r="W940" i="1"/>
  <c r="X940" i="1" s="1"/>
  <c r="AB974" i="1"/>
  <c r="U974" i="1"/>
  <c r="I974" i="1" s="1"/>
  <c r="AA974" i="1"/>
  <c r="AA943" i="1"/>
  <c r="U943" i="1"/>
  <c r="I943" i="1" s="1"/>
  <c r="AB943" i="1"/>
  <c r="U968" i="1"/>
  <c r="I968" i="1" s="1"/>
  <c r="W968" i="1"/>
  <c r="X968" i="1" s="1"/>
  <c r="W949" i="1"/>
  <c r="X949" i="1" s="1"/>
  <c r="U953" i="1"/>
  <c r="I953" i="1" s="1"/>
  <c r="W953" i="1"/>
  <c r="X953" i="1" s="1"/>
  <c r="W962" i="1"/>
  <c r="X962" i="1" s="1"/>
  <c r="W944" i="1"/>
  <c r="X944" i="1" s="1"/>
  <c r="U957" i="1"/>
  <c r="I957" i="1" s="1"/>
  <c r="W957" i="1"/>
  <c r="X957" i="1" s="1"/>
  <c r="AA948" i="1"/>
  <c r="U948" i="1"/>
  <c r="I948" i="1" s="1"/>
  <c r="AB948" i="1"/>
  <c r="AA944" i="1"/>
  <c r="U944" i="1"/>
  <c r="I944" i="1" s="1"/>
  <c r="AB944" i="1"/>
  <c r="AB966" i="1"/>
  <c r="U966" i="1"/>
  <c r="I966" i="1" s="1"/>
  <c r="AA966" i="1"/>
  <c r="AA980" i="1"/>
  <c r="U980" i="1"/>
  <c r="I980" i="1" s="1"/>
  <c r="AB980" i="1"/>
  <c r="AA935" i="1"/>
  <c r="U935" i="1"/>
  <c r="I935" i="1" s="1"/>
  <c r="AB935" i="1"/>
  <c r="AA961" i="1"/>
  <c r="U961" i="1"/>
  <c r="I961" i="1" s="1"/>
  <c r="AB961" i="1"/>
  <c r="AA927" i="1"/>
  <c r="U927" i="1"/>
  <c r="I927" i="1" s="1"/>
  <c r="AB927" i="1"/>
  <c r="AA940" i="1"/>
  <c r="U940" i="1"/>
  <c r="I940" i="1" s="1"/>
  <c r="AB940" i="1"/>
  <c r="AA952" i="1"/>
  <c r="U952" i="1"/>
  <c r="I952" i="1" s="1"/>
  <c r="AB952" i="1"/>
  <c r="W964" i="1"/>
  <c r="X964" i="1" s="1"/>
  <c r="AB941" i="1"/>
  <c r="AA941" i="1"/>
  <c r="AA956" i="1"/>
  <c r="U956" i="1"/>
  <c r="I956" i="1" s="1"/>
  <c r="AB956" i="1"/>
  <c r="AB934" i="1"/>
  <c r="AA934" i="1"/>
  <c r="AA926" i="1"/>
  <c r="AB963" i="1"/>
  <c r="AA963" i="1"/>
  <c r="W932" i="1"/>
  <c r="X932" i="1" s="1"/>
  <c r="AA965" i="1"/>
  <c r="U965" i="1"/>
  <c r="I965" i="1" s="1"/>
  <c r="AB965" i="1"/>
  <c r="AB979" i="1"/>
  <c r="U979" i="1"/>
  <c r="I979" i="1" s="1"/>
  <c r="AA979" i="1"/>
  <c r="AB950" i="1"/>
  <c r="U950" i="1"/>
  <c r="I950" i="1" s="1"/>
  <c r="AA950" i="1"/>
  <c r="W933" i="1"/>
  <c r="X933" i="1" s="1"/>
  <c r="AB969" i="1"/>
  <c r="U969" i="1"/>
  <c r="I969" i="1" s="1"/>
  <c r="AA969" i="1"/>
  <c r="AB972" i="1"/>
  <c r="U972" i="1"/>
  <c r="I972" i="1" s="1"/>
  <c r="AA972" i="1"/>
  <c r="AB958" i="1"/>
  <c r="U958" i="1"/>
  <c r="I958" i="1" s="1"/>
  <c r="AA958" i="1"/>
  <c r="AB942" i="1"/>
  <c r="U942" i="1"/>
  <c r="I942" i="1" s="1"/>
  <c r="AA942" i="1"/>
  <c r="AA976" i="1"/>
  <c r="U976" i="1"/>
  <c r="I976" i="1" s="1"/>
  <c r="AB976" i="1"/>
  <c r="AA978" i="1"/>
  <c r="U978" i="1"/>
  <c r="I978" i="1" s="1"/>
  <c r="AB978" i="1"/>
  <c r="AB949" i="1"/>
  <c r="U949" i="1"/>
  <c r="I949" i="1" s="1"/>
  <c r="AA949" i="1"/>
  <c r="AB964" i="1"/>
  <c r="U964" i="1"/>
  <c r="I964" i="1" s="1"/>
  <c r="AA964" i="1"/>
  <c r="AA938" i="1"/>
  <c r="AB938" i="1"/>
  <c r="AA933" i="1"/>
  <c r="U933" i="1"/>
  <c r="I933" i="1" s="1"/>
  <c r="AB933" i="1"/>
  <c r="U931" i="1"/>
  <c r="I931" i="1" s="1"/>
  <c r="W931" i="1"/>
  <c r="X931" i="1" s="1"/>
  <c r="AA962" i="1"/>
  <c r="U962" i="1"/>
  <c r="I962" i="1" s="1"/>
  <c r="AB962" i="1"/>
  <c r="AA928" i="1"/>
  <c r="U928" i="1"/>
  <c r="I928" i="1" s="1"/>
  <c r="AB928" i="1"/>
  <c r="AA971" i="1"/>
  <c r="U971" i="1"/>
  <c r="I971" i="1" s="1"/>
  <c r="AB971" i="1"/>
  <c r="AB947" i="1"/>
  <c r="U947" i="1"/>
  <c r="I947" i="1" s="1"/>
  <c r="AA947" i="1"/>
  <c r="AA936" i="1"/>
  <c r="AB936" i="1"/>
  <c r="AB932" i="1"/>
  <c r="U932" i="1"/>
  <c r="I932" i="1" s="1"/>
  <c r="AA932" i="1"/>
  <c r="AA975" i="1"/>
  <c r="U975" i="1"/>
  <c r="I975" i="1" s="1"/>
  <c r="AB975" i="1"/>
  <c r="AB939" i="1"/>
  <c r="AA939" i="1"/>
  <c r="AB959" i="1"/>
  <c r="U959" i="1"/>
  <c r="I959" i="1" s="1"/>
  <c r="AA959" i="1"/>
  <c r="AB967" i="1"/>
  <c r="U967" i="1"/>
  <c r="I967" i="1" s="1"/>
  <c r="AA967" i="1"/>
  <c r="AB973" i="1"/>
  <c r="AA973" i="1"/>
  <c r="AA954" i="1"/>
  <c r="U954" i="1"/>
  <c r="I954" i="1" s="1"/>
  <c r="AB954" i="1"/>
  <c r="U941" i="1"/>
  <c r="I941" i="1" s="1"/>
  <c r="W941" i="1"/>
  <c r="X941" i="1" s="1"/>
  <c r="U973" i="1"/>
  <c r="I973" i="1" s="1"/>
  <c r="W973" i="1"/>
  <c r="X973" i="1" s="1"/>
  <c r="U934" i="1"/>
  <c r="I934" i="1" s="1"/>
  <c r="W934" i="1"/>
  <c r="X934" i="1" s="1"/>
  <c r="U926" i="1"/>
  <c r="I926" i="1" s="1"/>
  <c r="W926" i="1"/>
  <c r="X926" i="1" s="1"/>
  <c r="U938" i="1"/>
  <c r="I938" i="1" s="1"/>
  <c r="W938" i="1"/>
  <c r="X938" i="1" s="1"/>
  <c r="U963" i="1"/>
  <c r="I963" i="1" s="1"/>
  <c r="W963" i="1"/>
  <c r="X963" i="1" s="1"/>
  <c r="U939" i="1"/>
  <c r="I939" i="1" s="1"/>
  <c r="W939" i="1"/>
  <c r="X939" i="1" s="1"/>
  <c r="U936" i="1"/>
  <c r="I936" i="1" s="1"/>
  <c r="W936" i="1"/>
  <c r="X936" i="1" s="1"/>
  <c r="AA985" i="1"/>
  <c r="I985" i="1"/>
  <c r="W985" i="1" s="1"/>
  <c r="X985" i="1" s="1"/>
  <c r="AB985" i="1"/>
  <c r="AA984" i="1"/>
  <c r="U984" i="1"/>
  <c r="I984" i="1" s="1"/>
  <c r="W984" i="1" s="1"/>
  <c r="X984" i="1" s="1"/>
  <c r="AB984" i="1"/>
  <c r="AB986" i="1"/>
  <c r="AA986" i="1"/>
  <c r="I986" i="1"/>
  <c r="W986" i="1" s="1"/>
  <c r="X986" i="1" s="1"/>
  <c r="AA983" i="1"/>
  <c r="U983" i="1"/>
  <c r="I983" i="1" s="1"/>
  <c r="W983" i="1" s="1"/>
  <c r="X983" i="1" s="1"/>
  <c r="AB983" i="1"/>
  <c r="AB982" i="1"/>
  <c r="U982" i="1"/>
  <c r="I982" i="1" s="1"/>
  <c r="W982" i="1" s="1"/>
  <c r="X982" i="1" s="1"/>
  <c r="AA982" i="1"/>
  <c r="AB981" i="1"/>
  <c r="U981" i="1"/>
  <c r="I981" i="1" s="1"/>
  <c r="W981" i="1" s="1"/>
  <c r="X981" i="1" s="1"/>
  <c r="AA981" i="1"/>
  <c r="AA987" i="1"/>
  <c r="I987" i="1"/>
  <c r="W987" i="1" s="1"/>
  <c r="X987" i="1" s="1"/>
  <c r="AB987" i="1"/>
  <c r="AB992" i="1"/>
  <c r="I992" i="1"/>
  <c r="W992" i="1" s="1"/>
  <c r="X992" i="1" s="1"/>
  <c r="AA992" i="1"/>
  <c r="AB993" i="1"/>
  <c r="I993" i="1"/>
  <c r="W993" i="1" s="1"/>
  <c r="X993" i="1" s="1"/>
  <c r="AA993" i="1"/>
  <c r="AA988" i="1"/>
  <c r="I988" i="1"/>
  <c r="W988" i="1" s="1"/>
  <c r="X988" i="1" s="1"/>
  <c r="AB988" i="1"/>
  <c r="AB991" i="1"/>
  <c r="AA991" i="1"/>
  <c r="AB994" i="1"/>
  <c r="I994" i="1"/>
  <c r="W994" i="1" s="1"/>
  <c r="X994" i="1" s="1"/>
  <c r="AA994" i="1"/>
  <c r="AA989" i="1"/>
  <c r="I989" i="1"/>
  <c r="W989" i="1" s="1"/>
  <c r="X989" i="1" s="1"/>
  <c r="AB989" i="1"/>
  <c r="I991" i="1"/>
  <c r="W991" i="1" s="1"/>
  <c r="X991" i="1" s="1"/>
  <c r="AB990" i="1"/>
  <c r="I990" i="1"/>
  <c r="W990" i="1" s="1"/>
  <c r="X990" i="1" s="1"/>
  <c r="AA990" i="1"/>
  <c r="AA995" i="1"/>
  <c r="I995" i="1"/>
  <c r="AB995" i="1"/>
  <c r="AA1000" i="1"/>
  <c r="I1000" i="1"/>
  <c r="W1000" i="1"/>
  <c r="X1000" i="1" s="1"/>
  <c r="AB1000" i="1"/>
  <c r="AB996" i="1"/>
  <c r="I996" i="1"/>
  <c r="W996" i="1" s="1"/>
  <c r="X996" i="1" s="1"/>
  <c r="AA996" i="1"/>
  <c r="AB998" i="1"/>
  <c r="I998" i="1"/>
  <c r="W998" i="1" s="1"/>
  <c r="X998" i="1" s="1"/>
  <c r="AA998" i="1"/>
  <c r="AB1001" i="1"/>
  <c r="I1001" i="1"/>
  <c r="W1001" i="1"/>
  <c r="X1001" i="1" s="1"/>
  <c r="AA1001" i="1"/>
  <c r="AB997" i="1"/>
  <c r="I997" i="1"/>
  <c r="W997" i="1" s="1"/>
  <c r="X997" i="1" s="1"/>
  <c r="AA997" i="1"/>
  <c r="AB999" i="1"/>
  <c r="I999" i="1"/>
  <c r="W999" i="1" s="1"/>
  <c r="X999" i="1" s="1"/>
  <c r="AA999" i="1"/>
  <c r="W995" i="1" l="1"/>
  <c r="X995"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<sst xmlns="http://schemas.openxmlformats.org/spreadsheetml/2006/main" count="13101" uniqueCount="2919">
  <si>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</si>
  <si>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</si>
  <si>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</si>
  <si>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</si>
  <si>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</si>
  <si>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</si>
  <si>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</si>
  <si>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</si>
  <si>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</si>
  <si>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</si>
  <si>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</si>
  <si>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</si>
  <si>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</si>
  <si>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</si>
  <si>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</si>
  <si>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</si>
  <si>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</si>
  <si>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</si>
  <si>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</si>
  <si>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</si>
  <si>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</si>
  <si>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</si>
  <si>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</si>
  <si>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</si>
  <si>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</si>
  <si>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</si>
  <si>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</si>
  <si>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</si>
  <si>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</si>
  <si>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</si>
  <si>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</si>
  <si>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</si>
  <si>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</si>
  <si>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</si>
  <si>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</si>
  <si>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</si>
  <si>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</si>
  <si>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</si>
  <si>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</si>
  <si>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</si>
  <si>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</si>
  <si>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</si>
  <si>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</si>
  <si>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</si>
  <si>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</si>
  <si>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</si>
  <si>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</si>
  <si>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</si>
  <si>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</si>
  <si>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</si>
  <si>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</si>
  <si>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</si>
  <si>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</si>
  <si>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</si>
  <si>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</si>
  <si>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</si>
  <si>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</si>
  <si>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</si>
  <si>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</si>
  <si>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</si>
  <si>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</si>
  <si>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</si>
  <si>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</si>
  <si>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</si>
  <si>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</si>
  <si>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</si>
  <si>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</si>
  <si>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</si>
  <si>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</si>
  <si>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</si>
  <si>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</si>
  <si>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</si>
  <si>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</si>
  <si>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</si>
  <si>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</si>
  <si>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</si>
  <si>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</si>
  <si>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</si>
  <si>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</si>
  <si>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</si>
  <si>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</si>
  <si>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</si>
  <si>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</si>
  <si>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</si>
  <si>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</si>
  <si>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</si>
  <si>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</si>
  <si>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</si>
  <si>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</si>
  <si>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</si>
  <si>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</si>
  <si>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</si>
  <si>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</si>
  <si>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</si>
  <si>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</si>
  <si>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</si>
  <si>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</si>
  <si>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</si>
  <si>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</si>
  <si>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</si>
  <si>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</si>
  <si>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</si>
  <si>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</si>
  <si>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</si>
  <si>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</si>
  <si>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</si>
  <si>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</si>
  <si>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</si>
  <si>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</si>
  <si>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</si>
  <si>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</si>
  <si>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</si>
  <si>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</si>
  <si>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</si>
  <si>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</si>
  <si>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</si>
  <si>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</si>
  <si>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</si>
  <si>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</si>
  <si>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</si>
  <si>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</si>
  <si>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</si>
  <si>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</si>
  <si>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</si>
  <si>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</si>
  <si>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</si>
  <si>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</si>
  <si>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</si>
  <si>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</si>
  <si>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</si>
  <si>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</si>
  <si>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</si>
  <si>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</si>
  <si>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</si>
  <si>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</si>
  <si>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</si>
  <si>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</si>
  <si>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</si>
  <si>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</si>
  <si>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</si>
  <si>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</si>
  <si>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</si>
  <si>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</si>
  <si>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</si>
  <si>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</si>
  <si>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</si>
  <si>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</si>
  <si>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</si>
  <si>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</si>
  <si>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</si>
  <si>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</si>
  <si>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</si>
  <si>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</si>
  <si>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</si>
  <si>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</si>
  <si>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</si>
  <si>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</si>
  <si>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</si>
  <si>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</si>
  <si>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</si>
  <si>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</si>
  <si>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</si>
  <si>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</si>
  <si>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</si>
  <si>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</si>
  <si>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</si>
  <si>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</si>
  <si>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</si>
  <si>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</si>
  <si>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</si>
  <si>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</si>
  <si>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</si>
  <si>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</si>
  <si>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</si>
  <si>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</si>
  <si>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</si>
  <si>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</si>
  <si>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</si>
  <si>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</si>
  <si>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</si>
  <si>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</si>
  <si>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</si>
  <si>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</si>
  <si>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</si>
  <si>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</si>
  <si>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</si>
  <si>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</si>
  <si>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</si>
  <si>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</si>
  <si>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</si>
  <si>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</si>
  <si>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</si>
  <si>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</si>
  <si>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</si>
  <si>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</si>
  <si>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</si>
  <si>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</si>
  <si>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</si>
  <si>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</si>
  <si>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</si>
  <si>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</si>
  <si>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</si>
  <si>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</si>
  <si>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</si>
  <si>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</si>
  <si>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</si>
  <si>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</si>
  <si>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</si>
  <si>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</si>
  <si>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</si>
  <si>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</si>
  <si>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</si>
  <si>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</si>
  <si>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</si>
  <si>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</si>
  <si>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</si>
  <si>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</si>
  <si>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</si>
  <si>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</si>
  <si>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</si>
  <si>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</si>
  <si>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</si>
  <si>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</si>
  <si>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</si>
  <si>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</si>
  <si>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</si>
  <si>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</si>
  <si>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</si>
  <si>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</si>
  <si>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</si>
  <si>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</si>
  <si>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</si>
  <si>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</si>
  <si>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</si>
  <si>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</si>
  <si>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</si>
  <si>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</si>
  <si>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</si>
  <si>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</si>
  <si>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</si>
  <si>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</si>
  <si>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</si>
  <si>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</si>
  <si>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</si>
  <si>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</si>
  <si>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</si>
  <si>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</si>
  <si>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</si>
  <si>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</si>
  <si>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</si>
  <si>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</si>
  <si>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</si>
  <si>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</si>
  <si>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</si>
  <si>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</si>
  <si>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</si>
  <si>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</si>
  <si>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</si>
  <si>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</si>
  <si>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</si>
  <si>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</si>
  <si>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</si>
  <si>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</si>
  <si>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</si>
  <si>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</si>
  <si>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</si>
  <si>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</si>
  <si>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</si>
  <si>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</si>
  <si>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</si>
  <si>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</si>
  <si>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</si>
  <si>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</si>
  <si>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</si>
  <si>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</si>
  <si>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</si>
  <si>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</si>
  <si>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</si>
  <si>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</si>
  <si>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</si>
  <si>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</si>
  <si>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</si>
  <si>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</si>
  <si>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</si>
  <si>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</si>
  <si>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</si>
  <si>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</si>
  <si>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</si>
  <si>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</si>
  <si>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</si>
  <si>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</si>
  <si>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</si>
  <si>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</si>
  <si>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</si>
  <si>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</si>
  <si>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</si>
  <si>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</si>
  <si>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</si>
  <si>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</si>
  <si>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</si>
  <si>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</si>
  <si>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</si>
  <si>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</si>
  <si>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</si>
  <si>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</si>
  <si>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</si>
  <si>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</si>
  <si>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</si>
  <si>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</si>
  <si>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</si>
  <si>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</si>
  <si>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</si>
  <si>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</si>
  <si>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</si>
  <si>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</si>
  <si>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</si>
  <si>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</si>
  <si>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</si>
  <si>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</si>
  <si>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</si>
  <si>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</si>
  <si>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</si>
  <si>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</si>
  <si>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</si>
  <si>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</si>
  <si>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</si>
  <si>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</si>
  <si>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</si>
  <si>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</si>
  <si>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</si>
  <si>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</si>
  <si>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</si>
  <si>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</si>
  <si>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</si>
  <si>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</si>
  <si>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</si>
  <si>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</si>
  <si>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</si>
  <si>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</si>
  <si>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</si>
  <si>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</si>
  <si>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</si>
  <si>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</si>
  <si>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</si>
  <si>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</si>
  <si>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</si>
  <si>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</si>
  <si>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</si>
  <si>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</si>
  <si>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</si>
  <si>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</si>
  <si>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</si>
  <si>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</si>
  <si>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</si>
  <si>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</si>
  <si>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</si>
  <si>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</si>
  <si>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</si>
  <si>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</si>
  <si>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</si>
  <si>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</si>
  <si>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</si>
  <si>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</si>
  <si>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</si>
  <si>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</si>
  <si>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</si>
  <si>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</si>
  <si>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</si>
  <si>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</si>
  <si>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</si>
  <si>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</si>
  <si>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</si>
  <si>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</si>
  <si>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</si>
  <si>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</si>
  <si>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</si>
  <si>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</si>
  <si>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</si>
  <si>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</si>
  <si>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</si>
  <si>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</si>
  <si>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</si>
  <si>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</si>
  <si>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</si>
  <si>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</si>
  <si>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</si>
  <si>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</si>
  <si>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</si>
  <si>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</si>
  <si>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</si>
  <si>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</si>
  <si>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</si>
  <si>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</si>
  <si>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</si>
  <si>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</si>
  <si>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</si>
  <si>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</si>
  <si>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</si>
  <si>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</si>
  <si>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</si>
  <si>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</si>
  <si>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</si>
  <si>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</si>
  <si>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</si>
  <si>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</si>
  <si>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</si>
  <si>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</si>
  <si>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</si>
  <si>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</si>
  <si>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</si>
  <si>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</si>
  <si>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</si>
  <si>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</si>
  <si>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</si>
  <si>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</si>
  <si>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</si>
  <si>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</si>
  <si>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</si>
  <si>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</si>
  <si>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</si>
  <si>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</si>
  <si>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</si>
  <si>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</si>
  <si>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</si>
  <si>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</si>
  <si>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</si>
  <si>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</si>
  <si>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</si>
  <si>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</si>
  <si>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</si>
  <si>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</si>
  <si>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</si>
  <si>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</si>
  <si>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</si>
  <si>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</si>
  <si>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</si>
  <si>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</si>
  <si>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</si>
  <si>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</si>
  <si>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</si>
  <si>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</si>
  <si>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</si>
  <si>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</si>
  <si>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</si>
  <si>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</si>
  <si>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</si>
  <si>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</si>
  <si>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</si>
  <si>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</si>
  <si>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</si>
  <si>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</si>
  <si>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</si>
  <si>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</si>
  <si>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</si>
  <si>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</si>
  <si>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</si>
  <si>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</si>
  <si>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</si>
  <si>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</si>
  <si>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</si>
  <si>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</si>
  <si>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</si>
  <si>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</si>
  <si>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</si>
  <si>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</si>
  <si>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</si>
  <si>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</si>
  <si>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</si>
  <si>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</si>
  <si>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</si>
  <si>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</si>
  <si>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</si>
  <si>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</si>
  <si>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</si>
  <si>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</si>
  <si>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</si>
  <si>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</si>
  <si>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</si>
  <si>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</si>
  <si>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</si>
  <si>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</si>
  <si>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</si>
  <si>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</si>
  <si>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</si>
  <si>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</si>
  <si>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</si>
  <si>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</si>
  <si>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</si>
  <si>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</si>
  <si>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</si>
  <si>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</si>
  <si>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</si>
  <si>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</si>
  <si>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</si>
  <si>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</si>
  <si>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</si>
  <si>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</si>
  <si>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</si>
  <si>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</si>
  <si>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</si>
  <si>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</si>
  <si>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</si>
  <si>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</si>
  <si>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</si>
  <si>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</si>
  <si>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</si>
  <si>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</si>
  <si>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</si>
  <si>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</si>
  <si>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</si>
  <si>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</si>
  <si>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</si>
  <si>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</si>
  <si>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</si>
  <si>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</si>
  <si>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</si>
  <si>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</si>
  <si>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</si>
  <si>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</si>
  <si>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</si>
  <si>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</si>
  <si>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</si>
  <si>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</si>
  <si>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</si>
  <si>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</si>
  <si>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</si>
  <si>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</si>
  <si>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</si>
  <si>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</si>
  <si>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</si>
  <si>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</si>
  <si>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</si>
  <si>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</si>
  <si>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</si>
  <si>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</si>
  <si>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</si>
  <si>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</si>
  <si>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</si>
  <si>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</si>
  <si>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</si>
  <si>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</si>
  <si>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</si>
  <si>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</si>
  <si>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</si>
  <si>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</si>
  <si>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</si>
  <si>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</si>
  <si>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</si>
  <si>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</si>
  <si>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</si>
  <si>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</si>
  <si>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</si>
  <si>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</si>
  <si>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</si>
  <si>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</si>
  <si>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</si>
  <si>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</si>
  <si>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</si>
  <si>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</si>
  <si>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</si>
  <si>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</si>
  <si>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</si>
  <si>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</si>
  <si>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</si>
  <si>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</si>
  <si>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</si>
  <si>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</si>
  <si>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</si>
  <si>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</si>
  <si>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</si>
  <si>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</si>
  <si>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</si>
  <si>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</si>
  <si>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</si>
  <si>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</si>
  <si>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</si>
  <si>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</si>
  <si>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</si>
  <si>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</si>
  <si>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</si>
  <si>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</si>
  <si>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</si>
  <si>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</si>
  <si>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</si>
  <si>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</si>
  <si>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</si>
  <si>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</si>
  <si>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</si>
  <si>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</si>
  <si>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</si>
  <si>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</si>
  <si>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</si>
  <si>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</si>
  <si>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</si>
  <si>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</si>
  <si>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</si>
  <si>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</si>
  <si>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</si>
  <si>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</si>
  <si>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</si>
  <si>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</si>
  <si>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</si>
  <si>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</si>
  <si>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</si>
  <si>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</si>
  <si>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</si>
  <si>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</si>
  <si>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</si>
  <si>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</si>
  <si>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</si>
  <si>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</si>
  <si>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</si>
  <si>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</si>
  <si>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</si>
  <si>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</si>
  <si>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</si>
  <si>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</si>
  <si>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</si>
  <si>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</si>
  <si>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</si>
  <si>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</si>
  <si>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</si>
  <si>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</si>
  <si>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</si>
  <si>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</si>
  <si>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</si>
  <si>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</si>
  <si>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</si>
  <si>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</si>
  <si>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</si>
  <si>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</si>
  <si>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</si>
  <si>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</si>
  <si>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</si>
  <si>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</si>
  <si>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</si>
  <si>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</si>
  <si>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</si>
  <si>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</si>
  <si>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</si>
  <si>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</si>
  <si>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</si>
  <si>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</si>
  <si>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</si>
  <si>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</si>
  <si>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</si>
  <si>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</si>
  <si>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</si>
  <si>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</si>
  <si>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</si>
  <si>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</si>
  <si>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</si>
  <si>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</si>
  <si>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</si>
  <si>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</si>
  <si>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</si>
  <si>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</si>
  <si>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</si>
  <si>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</si>
  <si>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</si>
  <si>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</si>
  <si>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</si>
  <si>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</si>
  <si>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</si>
  <si>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</si>
  <si>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</si>
  <si>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</si>
  <si>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</si>
  <si>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</si>
  <si>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</si>
  <si>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</si>
  <si>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</si>
  <si>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</si>
  <si>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</si>
  <si>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</si>
  <si>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</si>
  <si>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</si>
  <si>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</si>
  <si>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</si>
  <si>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</si>
  <si>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</si>
  <si>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</si>
  <si>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</si>
  <si>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</si>
  <si>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</si>
  <si>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</si>
  <si>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</si>
  <si>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</si>
  <si>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</si>
  <si>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</si>
  <si>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</si>
  <si>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</si>
  <si>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</si>
  <si>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</si>
  <si>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</si>
  <si>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</si>
  <si>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</si>
  <si>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</si>
  <si>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</si>
  <si>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</si>
  <si>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</si>
  <si>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</si>
  <si>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</si>
  <si>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</si>
  <si>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</si>
  <si>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</si>
  <si>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</si>
  <si>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</si>
  <si>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</si>
  <si>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</si>
  <si>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</si>
  <si>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</si>
  <si>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</si>
  <si>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</si>
  <si>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</si>
  <si>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</si>
  <si>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</si>
  <si>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</si>
  <si>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</si>
  <si>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</si>
  <si>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</si>
  <si>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</si>
  <si>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</si>
  <si>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</si>
  <si>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</si>
  <si>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</si>
  <si>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</si>
  <si>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</si>
  <si>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</si>
  <si>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</si>
  <si>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</si>
  <si>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</si>
  <si>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</si>
  <si>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</si>
  <si>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</si>
  <si>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</si>
  <si>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</si>
  <si>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</si>
  <si>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</si>
  <si>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</si>
  <si>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</si>
  <si>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</si>
  <si>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</si>
  <si>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</si>
  <si>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</si>
  <si>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</si>
  <si>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</si>
  <si>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</si>
  <si>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</si>
  <si>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</si>
  <si>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</si>
  <si>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</si>
  <si>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</si>
  <si>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</si>
  <si>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</si>
  <si>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</si>
  <si>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</si>
  <si>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</si>
  <si>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</si>
  <si>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</si>
  <si>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</si>
  <si>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</si>
  <si>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</si>
  <si>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</si>
  <si>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</si>
  <si>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</si>
  <si>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</si>
  <si>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</si>
  <si>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</si>
  <si>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</si>
  <si>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</si>
  <si>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</si>
  <si>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</si>
  <si>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</si>
  <si>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</si>
  <si>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</si>
  <si>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</si>
  <si>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</si>
  <si>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</si>
  <si>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</si>
  <si>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</si>
  <si>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</si>
  <si>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</si>
  <si>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</si>
  <si>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</si>
  <si>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</si>
  <si>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</si>
  <si>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</si>
  <si>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</si>
  <si>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</si>
  <si>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</si>
  <si>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</si>
  <si>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</si>
  <si>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</si>
  <si>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</si>
  <si>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</si>
  <si>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</si>
  <si>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</si>
  <si>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</si>
  <si>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</si>
  <si>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</si>
  <si>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</si>
  <si>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</si>
  <si>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</si>
  <si>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</si>
  <si>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</si>
  <si>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</si>
  <si>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</si>
  <si>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</si>
  <si>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</si>
  <si>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</si>
  <si>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</si>
  <si>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</si>
  <si>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</si>
  <si>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</si>
  <si>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</si>
  <si>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</si>
  <si>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</si>
  <si>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</si>
  <si>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</si>
  <si>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</si>
  <si>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</si>
  <si>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</si>
  <si>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</si>
  <si>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</si>
  <si>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</si>
  <si>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</si>
  <si>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</si>
  <si>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</si>
  <si>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</si>
  <si>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</si>
  <si>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</si>
  <si>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</si>
  <si>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</si>
  <si>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</si>
  <si>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</si>
  <si>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</si>
  <si>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</si>
  <si>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</si>
  <si>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</si>
  <si>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</si>
  <si>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</si>
  <si>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</si>
  <si>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</si>
  <si>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</si>
  <si>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</si>
  <si>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</si>
  <si>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</si>
  <si>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</si>
  <si>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</si>
  <si>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</si>
  <si>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</si>
  <si>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</si>
  <si>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</si>
  <si>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</si>
  <si>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</si>
  <si>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</si>
  <si>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</si>
  <si>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</si>
  <si>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</si>
  <si>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</si>
  <si>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</si>
  <si>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</si>
  <si>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</si>
  <si>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</si>
  <si>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</si>
  <si>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</si>
  <si>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</si>
  <si>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</si>
  <si>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</si>
  <si>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</si>
  <si>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</si>
  <si>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</si>
  <si>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</si>
  <si>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</si>
  <si>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</si>
  <si>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</si>
  <si>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</si>
  <si>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</si>
  <si>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</si>
  <si>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</si>
  <si>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</si>
  <si>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</si>
  <si>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</si>
  <si>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</si>
  <si>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</si>
  <si>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</si>
  <si>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</si>
  <si>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</si>
  <si>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</si>
  <si>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</si>
  <si>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</si>
  <si>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</si>
  <si>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</si>
  <si>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</si>
  <si>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</si>
  <si>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</si>
  <si>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</si>
  <si>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</si>
  <si>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</si>
  <si>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</si>
  <si>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</si>
  <si>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</si>
  <si>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</si>
  <si>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</si>
  <si>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</si>
  <si>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</si>
  <si>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</si>
  <si>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</si>
  <si>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</si>
  <si>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</si>
  <si>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</si>
  <si>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</si>
  <si>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</si>
  <si>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</si>
  <si>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</si>
  <si>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</si>
  <si>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</si>
  <si>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</si>
  <si>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</si>
  <si>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</si>
  <si>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</si>
  <si>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</si>
  <si>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</si>
  <si>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</si>
  <si>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</si>
  <si>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</si>
  <si>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</si>
  <si>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</si>
  <si>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</si>
  <si>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</si>
  <si>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</si>
  <si>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</si>
  <si>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</si>
  <si>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</si>
  <si>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</si>
  <si>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</si>
  <si>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</si>
  <si>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</si>
  <si>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</si>
  <si>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</si>
  <si>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</si>
  <si>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</si>
  <si>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</si>
  <si>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</si>
  <si>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</si>
  <si>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</si>
  <si>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</si>
  <si>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</si>
  <si>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</si>
  <si>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</si>
  <si>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</si>
  <si>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</si>
  <si>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</si>
  <si>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</si>
  <si>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</si>
  <si>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</si>
  <si>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</si>
  <si>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</si>
  <si>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</si>
  <si>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</si>
  <si>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</si>
  <si>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</si>
  <si>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</si>
  <si>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</si>
  <si>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</si>
  <si>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</si>
  <si>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</si>
  <si>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</si>
  <si>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</si>
  <si>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</si>
  <si>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</si>
  <si>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</si>
  <si>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</si>
  <si>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</si>
  <si>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</si>
  <si>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</si>
  <si>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</si>
  <si>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</si>
  <si>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</si>
  <si>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</si>
  <si>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</si>
  <si>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</si>
  <si>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</si>
  <si>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</si>
  <si>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</si>
  <si>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</si>
  <si>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</si>
  <si>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</si>
  <si>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</si>
  <si>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</si>
  <si>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</si>
  <si>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</si>
  <si>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</si>
  <si>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</si>
  <si>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</si>
  <si>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</si>
  <si>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</si>
  <si>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</si>
  <si>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</si>
  <si>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</si>
  <si>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</si>
  <si>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</si>
  <si>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</si>
  <si>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</si>
  <si>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</si>
  <si>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</si>
  <si>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</si>
  <si>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</si>
  <si>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</si>
  <si>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</si>
  <si>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</si>
  <si>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</si>
  <si>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</si>
  <si>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</si>
  <si>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</si>
  <si>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</si>
  <si>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</si>
  <si>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</si>
  <si>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</si>
  <si>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</si>
  <si>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</si>
  <si>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</si>
  <si>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</si>
  <si>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</si>
  <si>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</si>
  <si>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</si>
  <si>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</si>
  <si>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</si>
  <si>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</si>
  <si>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</si>
  <si>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</si>
  <si>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</si>
  <si>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</si>
  <si>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</si>
  <si>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</si>
  <si>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</si>
  <si>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</si>
  <si>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</si>
  <si>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</si>
  <si>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</si>
  <si>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</si>
  <si>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</si>
  <si>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</si>
  <si>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</si>
  <si>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</si>
  <si>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</si>
  <si>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</si>
  <si>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</si>
  <si>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</si>
  <si>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</si>
  <si>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</si>
  <si>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</si>
  <si>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</si>
  <si>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</si>
  <si>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</si>
  <si>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</si>
  <si>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</si>
  <si>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</si>
  <si>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</si>
  <si>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</si>
  <si>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</si>
  <si>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</si>
  <si>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</si>
  <si>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</si>
  <si>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</si>
  <si>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</si>
  <si>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</si>
  <si>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</si>
  <si>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</si>
  <si>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</si>
  <si>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</si>
  <si>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</si>
  <si>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</si>
  <si>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</si>
  <si>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</si>
  <si>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</si>
  <si>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</si>
  <si>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</si>
  <si>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</si>
  <si>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</si>
  <si>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</si>
  <si>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</si>
  <si>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</si>
  <si>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</si>
  <si>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</si>
  <si>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</si>
  <si>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</si>
  <si>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</si>
  <si>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</si>
  <si>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</si>
  <si>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</si>
  <si>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</si>
  <si>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</si>
  <si>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</si>
  <si>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</si>
  <si>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</si>
  <si>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</si>
  <si>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</si>
  <si>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</si>
  <si>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</si>
  <si>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</si>
  <si>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</si>
  <si>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</si>
  <si>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</si>
  <si>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</si>
  <si>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</si>
  <si>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</si>
  <si>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</si>
  <si>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</si>
  <si>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</si>
  <si>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</si>
  <si>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</si>
  <si>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</si>
  <si>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</si>
  <si>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</si>
  <si>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</si>
  <si>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</si>
  <si>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</si>
  <si>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</si>
  <si>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</si>
  <si>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</si>
  <si>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</si>
  <si>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</si>
  <si>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</si>
  <si>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</si>
  <si>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</si>
  <si>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</si>
  <si>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</si>
  <si>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</si>
  <si>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</si>
  <si>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</si>
  <si>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</si>
  <si>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</si>
  <si>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</si>
  <si>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</si>
  <si>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</si>
  <si>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</si>
  <si>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</si>
  <si>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</si>
  <si>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</si>
  <si>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</si>
  <si>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</si>
  <si>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</si>
  <si>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</si>
  <si>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</si>
  <si>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</si>
  <si>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</si>
  <si>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</si>
  <si>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</si>
  <si>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</si>
  <si>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</si>
  <si>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</si>
  <si>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</si>
  <si>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</si>
  <si>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</si>
  <si>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</si>
  <si>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</si>
  <si>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</si>
  <si>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</si>
  <si>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</si>
  <si>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</si>
  <si>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</si>
  <si>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</si>
  <si>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</si>
  <si>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</si>
  <si>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</si>
  <si>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</si>
  <si>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</si>
  <si>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</si>
  <si>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</si>
  <si>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</si>
  <si>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</si>
  <si>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</si>
  <si>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</si>
  <si>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</si>
  <si>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</si>
  <si>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</si>
  <si>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</si>
  <si>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</si>
  <si>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</si>
  <si>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</si>
  <si>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</si>
  <si>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</si>
  <si>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</si>
  <si>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</si>
  <si>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</si>
  <si>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</si>
  <si>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</si>
  <si>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</si>
  <si>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</si>
  <si>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</si>
  <si>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</si>
  <si>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</si>
  <si>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</si>
  <si>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</si>
  <si>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</si>
  <si>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</si>
  <si>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</si>
  <si>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</si>
  <si>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</si>
  <si>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</si>
  <si>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</si>
  <si>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</si>
  <si>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</si>
  <si>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</si>
  <si>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</si>
  <si>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</si>
  <si>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</si>
  <si>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</si>
  <si>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</si>
  <si>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</si>
  <si>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</si>
  <si>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</si>
  <si>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</si>
  <si>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</si>
  <si>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</si>
  <si>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</si>
  <si>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</si>
  <si>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</si>
  <si>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</si>
  <si>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</si>
  <si>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</si>
  <si>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</si>
  <si>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</si>
  <si>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</si>
  <si>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</si>
  <si>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</si>
  <si>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</si>
  <si>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</si>
  <si>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</si>
  <si>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</si>
  <si>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</si>
  <si>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</si>
  <si>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</si>
  <si>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</si>
  <si>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</si>
  <si>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</si>
  <si>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</si>
  <si>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</si>
  <si>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</si>
  <si>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</si>
  <si>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</si>
  <si>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</si>
  <si>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</si>
  <si>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</si>
  <si>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</si>
  <si>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</si>
  <si>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</si>
  <si>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</si>
  <si>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</si>
  <si>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</si>
  <si>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</si>
  <si>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</si>
  <si>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</si>
  <si>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</si>
  <si>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</si>
  <si>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</si>
  <si>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</si>
  <si>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</si>
  <si>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</si>
  <si>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</si>
  <si>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</si>
  <si>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</si>
  <si>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</si>
  <si>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</si>
  <si>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</si>
  <si>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</si>
  <si>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</si>
  <si>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</si>
  <si>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</si>
  <si>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</si>
  <si>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</si>
  <si>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</si>
  <si>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</si>
  <si>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</si>
  <si>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</si>
  <si>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</si>
  <si>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</si>
  <si>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</si>
  <si>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</si>
  <si>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</si>
  <si>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</si>
  <si>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</si>
  <si>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</si>
  <si>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</si>
  <si>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</si>
  <si>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</si>
  <si>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</si>
  <si>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</si>
  <si>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</si>
  <si>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</si>
  <si>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</si>
  <si>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</si>
  <si>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</si>
  <si>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</si>
  <si>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</si>
  <si>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</si>
  <si>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</si>
  <si>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</si>
  <si>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</si>
  <si>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</si>
  <si>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</si>
  <si>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</si>
  <si>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</si>
  <si>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</si>
  <si>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</si>
  <si>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</si>
  <si>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</si>
  <si>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</si>
  <si>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</si>
  <si>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</si>
  <si>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</si>
  <si>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</si>
  <si>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</si>
  <si>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</si>
  <si>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</si>
  <si>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</si>
  <si>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</si>
  <si>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</si>
  <si>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</si>
  <si>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</si>
  <si>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</si>
  <si>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</si>
  <si>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</si>
  <si>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</si>
  <si>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</si>
  <si>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</si>
  <si>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</si>
  <si>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</si>
  <si>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</si>
  <si>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</si>
  <si>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</si>
  <si>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</si>
  <si>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</si>
  <si>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</si>
  <si>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</si>
  <si>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</si>
  <si>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</si>
  <si>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</si>
  <si>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</si>
  <si>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</si>
  <si>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</si>
  <si>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</si>
  <si>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</si>
  <si>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</si>
  <si>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</si>
  <si>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</si>
  <si>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</si>
  <si>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</si>
  <si>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</si>
  <si>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</si>
  <si>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</si>
  <si>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</si>
  <si>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</si>
  <si>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</si>
  <si>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</si>
  <si>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</si>
  <si>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</si>
  <si>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</si>
  <si>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</si>
  <si>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</si>
  <si>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</si>
  <si>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</si>
  <si>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</si>
  <si>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</si>
  <si>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</si>
  <si>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</si>
  <si>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</si>
  <si>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</si>
  <si>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</si>
  <si>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</si>
  <si>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</si>
  <si>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</si>
  <si>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</si>
  <si>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</si>
  <si>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</si>
  <si>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</si>
  <si>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</si>
  <si>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</si>
  <si>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</si>
  <si>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</si>
  <si>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</si>
  <si>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</si>
  <si>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</si>
  <si>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</si>
  <si>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</si>
  <si>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</si>
  <si>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</si>
  <si>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</si>
  <si>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</si>
  <si>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</si>
  <si>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</si>
  <si>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</si>
  <si>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</si>
  <si>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</si>
  <si>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</si>
  <si>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</si>
  <si>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</si>
  <si>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</si>
  <si>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</si>
  <si>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</si>
  <si>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</si>
  <si>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</si>
  <si>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</si>
  <si>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</si>
  <si>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</si>
  <si>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</si>
  <si>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</si>
  <si>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</si>
  <si>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</si>
  <si>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</si>
  <si>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</si>
  <si>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</si>
  <si>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</si>
  <si>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</si>
  <si>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</si>
  <si>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</si>
  <si>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</si>
  <si>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</si>
  <si>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</si>
  <si>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</si>
  <si>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</si>
  <si>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</si>
  <si>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</si>
  <si>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</si>
  <si>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</si>
  <si>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</si>
  <si>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</si>
  <si>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</si>
  <si>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</si>
  <si>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</si>
  <si>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</si>
  <si>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</si>
  <si>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</si>
  <si>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</si>
  <si>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</si>
  <si>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</si>
  <si>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</si>
  <si>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</si>
  <si>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</si>
  <si>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</si>
  <si>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</si>
  <si>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</si>
  <si>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</si>
  <si>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</si>
  <si>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</si>
  <si>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</si>
  <si>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</si>
  <si>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</si>
  <si>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</si>
  <si>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</si>
  <si>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</si>
  <si>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</si>
  <si>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</si>
  <si>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</si>
  <si>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</si>
  <si>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</si>
  <si>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</si>
  <si>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</si>
  <si>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</si>
  <si>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</si>
  <si>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</si>
  <si>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</si>
  <si>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</si>
  <si>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</si>
  <si>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</si>
  <si>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</si>
  <si>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</si>
  <si>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</si>
  <si>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</si>
  <si>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</si>
  <si>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</si>
  <si>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</si>
  <si>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</si>
  <si>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</si>
  <si>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</si>
  <si>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</si>
  <si>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</si>
  <si>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</si>
  <si>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</si>
  <si>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</si>
  <si>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</si>
  <si>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</si>
  <si>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</si>
  <si>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</si>
  <si>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</si>
  <si>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</si>
  <si>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</si>
  <si>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</si>
  <si>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</si>
  <si>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</si>
  <si>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</si>
  <si>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</si>
  <si>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</si>
  <si>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</si>
  <si>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</si>
  <si>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</si>
  <si>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</si>
  <si>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</si>
  <si>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</si>
  <si>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</si>
  <si>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</si>
  <si>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</si>
  <si>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</si>
  <si>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</si>
  <si>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</si>
  <si>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</si>
  <si>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</si>
  <si>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</si>
  <si>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</si>
  <si>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</si>
  <si>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</si>
  <si>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</si>
  <si>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</si>
  <si>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</si>
  <si>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</si>
  <si>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</si>
  <si>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</si>
  <si>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</si>
  <si>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</si>
  <si>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</si>
  <si>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</si>
  <si>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</si>
  <si>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</si>
  <si>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</si>
  <si>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</si>
  <si>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</si>
  <si>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</si>
  <si>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</si>
  <si>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</si>
  <si>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</si>
  <si>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</si>
  <si>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</si>
  <si>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</si>
  <si>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</si>
  <si>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</si>
  <si>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</si>
  <si>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</si>
  <si>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</si>
  <si>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</si>
  <si>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</si>
  <si>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</si>
  <si>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</si>
  <si>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</si>
  <si>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</si>
  <si>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</si>
  <si>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</si>
  <si>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</si>
  <si>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</si>
  <si>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</si>
  <si>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</si>
  <si>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</si>
  <si>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</si>
  <si>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</si>
  <si>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</si>
  <si>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</si>
  <si>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</si>
  <si>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</si>
  <si>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</si>
  <si>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</si>
  <si>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</si>
  <si>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</si>
  <si>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</si>
  <si>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</si>
  <si>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</si>
  <si>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</si>
  <si>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</si>
  <si>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</si>
  <si>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</si>
  <si>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</si>
  <si>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</si>
  <si>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</si>
  <si>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</si>
  <si>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</si>
  <si>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</si>
  <si>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</si>
  <si>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</si>
  <si>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</si>
  <si>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</si>
  <si>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</si>
  <si>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</si>
  <si>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</si>
  <si>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</si>
  <si>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</si>
  <si>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</si>
  <si>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</si>
  <si>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</si>
  <si>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</si>
  <si>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</si>
  <si>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</si>
  <si>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</si>
  <si>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</si>
  <si>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</si>
  <si>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</si>
  <si>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</si>
  <si>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</si>
  <si>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</si>
  <si>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</si>
  <si>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</si>
  <si>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</si>
  <si>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</si>
  <si>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</si>
  <si>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</si>
  <si>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</si>
  <si>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</si>
  <si>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</si>
  <si>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</si>
  <si>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</si>
  <si>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</si>
  <si>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</si>
  <si>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</si>
  <si>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</si>
  <si>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</si>
  <si>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</si>
  <si>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</si>
  <si>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</si>
  <si>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</si>
  <si>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</si>
  <si>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</si>
  <si>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</si>
  <si>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</si>
  <si>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</si>
  <si>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</si>
  <si>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</si>
  <si>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</si>
  <si>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</si>
  <si>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</si>
  <si>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</si>
  <si>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</si>
  <si>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</si>
  <si>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</si>
  <si>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</si>
  <si>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</si>
  <si>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</si>
  <si>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</si>
  <si>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</si>
  <si>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</si>
  <si>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</si>
  <si>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</si>
  <si>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</si>
  <si>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</si>
  <si>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</si>
  <si>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</si>
  <si>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</si>
  <si>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</si>
  <si>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</si>
  <si>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</si>
  <si>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</si>
  <si>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</si>
  <si>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</si>
  <si>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</si>
  <si>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</si>
  <si>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</si>
  <si>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</si>
  <si>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</si>
  <si>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</si>
  <si>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</si>
  <si>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</si>
  <si>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</si>
  <si>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</si>
  <si>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</si>
  <si>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</si>
  <si>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</si>
  <si>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</si>
  <si>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</si>
  <si>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</si>
  <si>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</si>
  <si>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</si>
  <si>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</si>
  <si>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</si>
  <si>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</si>
  <si>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</si>
  <si>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</si>
  <si>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</si>
  <si>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</si>
  <si>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</si>
  <si>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</si>
  <si>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</si>
  <si>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</si>
  <si>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</si>
  <si>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</si>
  <si>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</si>
  <si>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</si>
  <si>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</si>
  <si>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</si>
  <si>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</si>
  <si>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</si>
  <si>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</si>
  <si>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</si>
  <si>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</si>
  <si>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</si>
  <si>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</si>
  <si>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</si>
  <si>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</si>
  <si>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</si>
  <si>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</si>
  <si>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</si>
  <si>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</si>
  <si>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</si>
  <si>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</si>
  <si>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</si>
  <si>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</si>
  <si>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</si>
  <si>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</si>
  <si>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</si>
  <si>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</si>
  <si>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</si>
  <si>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</si>
  <si>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</si>
  <si>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</si>
  <si>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</si>
  <si>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</si>
  <si>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</si>
  <si>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</si>
  <si>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</si>
  <si>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</si>
  <si>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</si>
  <si>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</si>
  <si>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</si>
  <si>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</si>
  <si>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</si>
  <si>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</si>
  <si>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</si>
  <si>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</si>
  <si>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</si>
  <si>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</si>
  <si>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</si>
  <si>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</si>
  <si>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</si>
  <si>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</si>
  <si>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</si>
  <si>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</si>
  <si>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</si>
  <si>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</si>
  <si>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</si>
  <si>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</si>
  <si>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</si>
  <si>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</si>
  <si>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</si>
  <si>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</si>
  <si>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</si>
  <si>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</si>
  <si>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</si>
  <si>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</si>
  <si>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</si>
  <si>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</si>
  <si>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</si>
  <si>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</si>
  <si>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</si>
  <si>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</si>
  <si>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</si>
  <si>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</si>
  <si>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</si>
  <si>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</si>
  <si>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</si>
  <si>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</si>
  <si>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</si>
  <si>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</si>
  <si>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</si>
  <si>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</si>
  <si>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</si>
  <si>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</si>
  <si>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</si>
  <si>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</si>
  <si>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</si>
  <si>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</si>
  <si>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</si>
  <si>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</si>
  <si>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</si>
  <si>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</si>
  <si>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</si>
  <si>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</si>
  <si>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</si>
  <si>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</si>
  <si>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</si>
  <si>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</si>
  <si>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</si>
  <si>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</si>
  <si>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</si>
  <si>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</si>
  <si>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</si>
  <si>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</si>
  <si>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</si>
  <si>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</si>
  <si>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</si>
  <si>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</si>
  <si>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</si>
  <si>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</si>
  <si>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</si>
  <si>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</si>
  <si>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</si>
  <si>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</si>
  <si>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</si>
  <si>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</si>
  <si>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</si>
  <si>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</si>
  <si>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</si>
  <si>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</si>
  <si>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</si>
  <si>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</si>
  <si>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</si>
  <si>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</si>
  <si>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</si>
  <si>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</si>
  <si>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</si>
  <si>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</si>
  <si>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</si>
  <si>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</si>
  <si>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</si>
  <si>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</si>
  <si>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</si>
  <si>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</si>
  <si>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</si>
  <si>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</si>
  <si>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</si>
  <si>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</si>
  <si>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</si>
  <si>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</si>
  <si>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</si>
  <si>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</si>
  <si>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</si>
  <si>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</si>
  <si>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</si>
  <si>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</si>
  <si>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</si>
  <si>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</si>
  <si>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</si>
  <si>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</si>
  <si>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</si>
  <si>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</si>
  <si>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</si>
  <si>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</si>
  <si>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</si>
  <si>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</si>
  <si>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</si>
  <si>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</si>
  <si>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</si>
  <si>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</si>
  <si>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</si>
  <si>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</si>
  <si>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</si>
  <si>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</si>
  <si>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</si>
  <si>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</si>
  <si>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</si>
  <si>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</si>
  <si>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</si>
  <si>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</si>
  <si>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</si>
  <si>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</si>
  <si>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</si>
  <si>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</si>
  <si>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</si>
  <si>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</si>
  <si>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</si>
  <si>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</si>
  <si>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</si>
  <si>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</si>
  <si>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</si>
  <si>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</si>
  <si>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</si>
  <si>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</si>
  <si>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</si>
  <si>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</si>
  <si>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</si>
  <si>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</si>
  <si>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</si>
  <si>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</si>
  <si>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</si>
  <si>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</si>
  <si>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</si>
  <si>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</si>
  <si>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</si>
  <si>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</si>
  <si>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</si>
  <si>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</si>
  <si>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</si>
  <si>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</si>
  <si>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</si>
  <si>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</si>
  <si>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</si>
  <si>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</si>
  <si>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</si>
  <si>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</si>
  <si>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</si>
  <si>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</si>
  <si>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</si>
  <si>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</si>
  <si>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</si>
  <si>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</si>
  <si>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</si>
  <si>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</si>
  <si>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</si>
  <si>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</si>
  <si>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</si>
  <si>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</si>
  <si>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</si>
  <si>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</si>
  <si>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</si>
  <si>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</si>
  <si>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</si>
  <si>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</si>
  <si>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</si>
  <si>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</si>
  <si>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</si>
  <si>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</si>
  <si>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</si>
  <si>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</si>
  <si>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</si>
  <si>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</si>
  <si>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</si>
  <si>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</si>
  <si>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</si>
  <si>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</si>
  <si>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</si>
  <si>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</si>
  <si>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</si>
  <si>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</si>
  <si>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</si>
  <si>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</si>
  <si>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</si>
  <si>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</si>
  <si>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</si>
  <si>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</si>
  <si>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</si>
  <si>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</si>
  <si>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</si>
  <si>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</si>
  <si>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</si>
  <si>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</si>
  <si>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</si>
  <si>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</si>
  <si>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</si>
  <si>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</si>
  <si>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</si>
  <si>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</si>
  <si>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</si>
  <si>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</si>
  <si>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</si>
  <si>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</si>
  <si>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</si>
  <si>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</si>
  <si>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</si>
  <si>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</si>
  <si>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</si>
  <si>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</si>
  <si>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</si>
  <si>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</si>
  <si>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</si>
  <si>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</si>
  <si>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</si>
  <si>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</si>
  <si>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</si>
  <si>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</si>
  <si>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</si>
  <si>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</si>
  <si>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</si>
  <si>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</si>
  <si>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</si>
  <si>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</si>
  <si>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</si>
  <si>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</si>
  <si>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</si>
  <si>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</si>
  <si>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</si>
  <si>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</si>
  <si>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</si>
  <si>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</si>
  <si>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</si>
  <si>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</si>
  <si>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</si>
  <si>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</si>
  <si>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</si>
  <si>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</si>
  <si>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</si>
  <si>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</si>
  <si>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</si>
  <si>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</si>
  <si>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</si>
  <si>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</si>
  <si>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</si>
  <si>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</si>
  <si>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</si>
  <si>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</si>
  <si>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</si>
  <si>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</si>
  <si>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</si>
  <si>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</si>
  <si>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</si>
  <si>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</si>
  <si>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</si>
  <si>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</si>
  <si>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</si>
  <si>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</si>
  <si>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</si>
  <si>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</si>
  <si>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</si>
  <si>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</si>
  <si>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</si>
  <si>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</si>
  <si>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</si>
  <si>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</si>
  <si>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</si>
  <si>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</si>
  <si>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</si>
  <si>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</si>
  <si>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</si>
  <si>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</si>
  <si>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</si>
  <si>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</si>
  <si>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</si>
  <si>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</si>
  <si>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</si>
  <si>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</si>
  <si>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</si>
  <si>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</si>
  <si>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</si>
  <si>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</si>
  <si>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</si>
  <si>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</si>
  <si>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</si>
  <si>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</si>
  <si>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</si>
  <si>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</si>
  <si>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</si>
  <si>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</si>
  <si>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</si>
  <si>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</si>
  <si>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</si>
  <si>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</si>
  <si>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</si>
  <si>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</si>
  <si>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</si>
  <si>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</si>
  <si>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</si>
  <si>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</si>
  <si>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</si>
  <si>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</si>
  <si>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</si>
  <si>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</si>
  <si>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</si>
  <si>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</si>
  <si>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</si>
  <si>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</si>
  <si>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</si>
  <si>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</si>
  <si>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</si>
  <si>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</si>
  <si>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</si>
  <si>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</si>
  <si>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</si>
  <si>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</si>
  <si>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</si>
  <si>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</si>
  <si>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</si>
  <si>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</si>
  <si>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</si>
  <si>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</si>
  <si>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</si>
  <si>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</si>
  <si>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</si>
  <si>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</si>
  <si>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</si>
  <si>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</si>
  <si>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</si>
  <si>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</si>
  <si>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</si>
  <si>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</si>
  <si>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</si>
  <si>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</si>
  <si>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</si>
  <si>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</si>
  <si>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</si>
  <si>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</si>
  <si>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</si>
  <si>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</si>
  <si>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</si>
  <si>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</si>
  <si>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</si>
  <si>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</si>
  <si>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</si>
  <si>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</si>
  <si>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</si>
  <si>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</si>
  <si>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</si>
  <si>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</si>
  <si>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</si>
  <si>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</si>
  <si>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</si>
  <si>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</si>
  <si>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</si>
  <si>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</si>
  <si>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</si>
  <si>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</si>
  <si>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</si>
  <si>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</si>
  <si>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</si>
  <si>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</si>
  <si>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</si>
  <si>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</si>
  <si>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</si>
  <si>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</si>
  <si>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</si>
  <si>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</si>
  <si>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</si>
  <si>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</si>
  <si>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</si>
  <si>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</si>
  <si>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</si>
  <si>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</si>
  <si>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</si>
  <si>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</si>
  <si>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</si>
  <si>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</si>
  <si>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</si>
  <si>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</si>
  <si>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</si>
  <si>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</si>
  <si>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</si>
  <si>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</si>
  <si>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</si>
  <si>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</si>
  <si>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</si>
  <si>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</si>
  <si>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</si>
  <si>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</si>
  <si>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</si>
  <si>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</si>
  <si>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</si>
  <si>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</si>
  <si>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</si>
  <si>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</si>
  <si>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</si>
  <si>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</si>
  <si>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</si>
  <si>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</si>
  <si>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</si>
  <si>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</si>
  <si>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</si>
  <si>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</si>
  <si>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</si>
  <si>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</si>
  <si>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</si>
  <si>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</si>
  <si>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</si>
  <si>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</si>
  <si>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</si>
  <si>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</si>
  <si>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</si>
  <si>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</si>
  <si>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</si>
  <si>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</si>
  <si>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</si>
  <si>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</si>
  <si>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</si>
  <si>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</si>
  <si>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</si>
  <si>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</si>
  <si>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</si>
  <si>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</si>
  <si>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</si>
  <si>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</si>
  <si>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</si>
  <si>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</si>
  <si>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</si>
  <si>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</si>
  <si>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</si>
  <si>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</si>
  <si>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</si>
  <si>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</si>
  <si>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</si>
  <si>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</si>
  <si>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</si>
  <si>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</si>
  <si>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</si>
  <si>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</si>
  <si>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</si>
  <si>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</si>
  <si>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</si>
  <si>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</si>
  <si>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</si>
  <si>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</si>
  <si>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</si>
  <si>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</si>
  <si>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</si>
  <si>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</si>
  <si>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</si>
  <si>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</si>
  <si>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</si>
  <si>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</si>
  <si>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</si>
  <si>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</si>
  <si>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</si>
  <si>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</si>
  <si>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</si>
  <si>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</si>
  <si>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</si>
  <si>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</si>
  <si>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</si>
  <si>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</si>
  <si>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</si>
  <si>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</si>
  <si>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</si>
  <si>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</si>
  <si>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</si>
  <si>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</si>
  <si>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</si>
  <si>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</si>
  <si>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</si>
  <si>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</si>
  <si>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</si>
  <si>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</si>
  <si>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</si>
  <si>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</si>
  <si>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</si>
  <si>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</si>
  <si>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</si>
  <si>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</si>
  <si>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</si>
  <si>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</si>
  <si>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</si>
  <si>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</si>
  <si>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</si>
  <si>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</si>
  <si>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</si>
  <si>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</si>
  <si>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</si>
  <si>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</si>
  <si>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</si>
  <si>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</si>
  <si>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</si>
  <si>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</si>
  <si>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</si>
  <si>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</si>
  <si>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</si>
  <si>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</si>
  <si>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</si>
  <si>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</si>
  <si>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</si>
  <si>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</si>
  <si>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</si>
  <si>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</si>
  <si>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</si>
  <si>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</si>
  <si>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</si>
  <si>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</si>
  <si>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</si>
  <si>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</si>
  <si>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</si>
  <si>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</si>
  <si>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</si>
  <si>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</si>
  <si>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</si>
  <si>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</si>
  <si>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</si>
  <si>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</si>
  <si>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</si>
  <si>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</si>
  <si>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</si>
  <si>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</si>
  <si>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</si>
  <si>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</si>
  <si>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</si>
  <si>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</si>
  <si>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</si>
  <si>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</si>
  <si>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</si>
  <si>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</si>
  <si>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</si>
  <si>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</si>
  <si>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</si>
  <si>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</si>
  <si>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</si>
  <si>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</si>
  <si>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</si>
  <si>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</si>
  <si>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</si>
  <si>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</si>
  <si>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</si>
  <si>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</si>
  <si>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</si>
  <si>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</si>
  <si>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</si>
  <si>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</si>
  <si>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</si>
  <si>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</si>
  <si>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</si>
  <si>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</si>
  <si>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</si>
  <si>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</si>
  <si>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</si>
  <si>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</si>
  <si>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</si>
  <si>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</si>
  <si>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</si>
  <si>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</si>
  <si>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</si>
  <si>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</si>
  <si>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</si>
  <si>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</si>
  <si>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</si>
  <si>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</si>
  <si>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</si>
  <si>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</si>
  <si>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</si>
  <si>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</si>
  <si>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</si>
  <si>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</si>
  <si>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</si>
  <si>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</si>
  <si>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</si>
  <si>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</si>
  <si>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</si>
  <si>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</si>
  <si>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</si>
  <si>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</si>
  <si>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</si>
  <si>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</si>
  <si>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</si>
  <si>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</si>
  <si>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</si>
  <si>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</si>
  <si>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</si>
  <si>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</si>
  <si>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</si>
  <si>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</si>
  <si>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</si>
  <si>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</si>
  <si>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</si>
  <si>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</si>
  <si>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</si>
  <si>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</si>
  <si>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</si>
  <si>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</si>
  <si>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</si>
  <si>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</si>
  <si>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</si>
  <si>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</si>
  <si>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</si>
  <si>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</si>
  <si>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</si>
  <si>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</si>
  <si>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</si>
  <si>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</si>
  <si>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</si>
  <si>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</si>
  <si>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</si>
  <si>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</si>
  <si>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</si>
  <si>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</si>
  <si>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</si>
  <si>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</si>
  <si>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</si>
  <si>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</si>
  <si>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</si>
  <si>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</si>
  <si>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</si>
  <si>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</si>
  <si>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</si>
  <si>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</si>
  <si>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</si>
  <si>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</si>
  <si>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</si>
  <si>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</si>
  <si>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</si>
  <si>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</si>
  <si>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</si>
  <si>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</si>
  <si>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</si>
  <si>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</si>
  <si>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</si>
  <si>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</si>
  <si>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</si>
  <si>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</si>
  <si>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</si>
  <si>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</si>
  <si>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</si>
  <si>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</si>
  <si>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</si>
  <si>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</si>
  <si>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</si>
  <si>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</si>
  <si>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</si>
  <si>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</si>
  <si>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</si>
  <si>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</si>
  <si>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</si>
  <si>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</si>
  <si>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</si>
  <si>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</si>
  <si>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</si>
  <si>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</si>
  <si>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</si>
  <si>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</si>
  <si>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</si>
  <si>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</si>
  <si>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</si>
  <si>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</si>
  <si>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</si>
  <si>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</si>
  <si>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</si>
  <si>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</si>
  <si>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</si>
  <si>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</si>
  <si>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</si>
  <si>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</si>
  <si>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</si>
  <si>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</si>
  <si>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</si>
  <si>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</si>
  <si>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</si>
  <si>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</si>
  <si>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</si>
  <si>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</si>
  <si>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</si>
  <si>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</si>
  <si>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</si>
  <si>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</si>
  <si>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</si>
  <si>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</si>
  <si>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</si>
  <si>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</si>
  <si>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</si>
  <si>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</si>
  <si>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</si>
  <si>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</si>
  <si>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</si>
  <si>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</si>
  <si>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</si>
  <si>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</si>
  <si>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</si>
  <si>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</si>
  <si>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</si>
  <si>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</si>
  <si>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</si>
  <si>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</si>
  <si>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</si>
  <si>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</si>
  <si>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</si>
  <si>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</si>
  <si>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</si>
  <si>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</si>
  <si>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</si>
  <si>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</si>
  <si>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</si>
  <si>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</si>
  <si>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</si>
  <si>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</si>
  <si>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</si>
  <si>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</si>
  <si>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</si>
  <si>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</si>
  <si>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</si>
  <si>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</si>
  <si>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</si>
  <si>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</si>
  <si>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</si>
  <si>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</si>
  <si>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</si>
  <si>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</si>
  <si>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</si>
  <si>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</si>
  <si>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</si>
  <si>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</si>
  <si>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</si>
  <si>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</si>
  <si>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</si>
  <si>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</si>
  <si>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</si>
  <si>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</si>
  <si>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</si>
  <si>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</si>
  <si>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</si>
  <si>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</si>
  <si>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</si>
  <si>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</si>
  <si>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</si>
  <si>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</si>
  <si>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</si>
  <si>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</si>
  <si>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</si>
  <si>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</si>
  <si>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</si>
  <si>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</si>
  <si>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</si>
  <si>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</si>
  <si>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</si>
  <si>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</si>
  <si>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</si>
  <si>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</si>
  <si>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</si>
  <si>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</si>
  <si>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</si>
  <si>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</si>
  <si>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</si>
  <si>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</si>
  <si>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</si>
  <si>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</si>
  <si>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</si>
  <si>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</si>
  <si>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</si>
  <si>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</si>
  <si>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</si>
  <si>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</si>
  <si>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</si>
  <si>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</si>
  <si>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</si>
  <si>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</si>
  <si>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</si>
  <si>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</si>
  <si>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</si>
  <si>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</si>
  <si>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</si>
  <si>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</si>
  <si>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</si>
  <si>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</si>
  <si>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</si>
  <si>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</si>
  <si>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</si>
  <si>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</si>
  <si>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</si>
  <si>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</si>
  <si>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</si>
  <si>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</si>
  <si>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</si>
  <si>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</si>
  <si>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</si>
  <si>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</si>
  <si>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</si>
  <si>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</si>
  <si>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</si>
  <si>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</si>
  <si>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</si>
  <si>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</si>
  <si>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</si>
  <si>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</si>
  <si>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</si>
  <si>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</si>
  <si>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</si>
  <si>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</si>
  <si>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</si>
  <si>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</si>
  <si>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</si>
  <si>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</si>
  <si>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</si>
  <si>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</si>
  <si>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</si>
  <si>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</si>
  <si>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</si>
  <si>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</si>
  <si>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</si>
  <si>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</si>
  <si>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</si>
  <si>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</si>
  <si>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</si>
  <si>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</si>
  <si>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</si>
  <si>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</si>
  <si>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</si>
  <si>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</si>
  <si>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</si>
  <si>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</si>
  <si>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</si>
  <si>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</si>
  <si>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</si>
  <si>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</si>
  <si>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</si>
  <si>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</si>
  <si>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</si>
  <si>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</si>
  <si>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</si>
  <si>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</si>
  <si>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</si>
  <si>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</si>
  <si>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</si>
  <si>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</si>
  <si>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</si>
  <si>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</si>
  <si>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</si>
  <si>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</si>
  <si>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</si>
  <si>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</si>
  <si>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</si>
  <si>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</si>
  <si>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</si>
  <si>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</si>
  <si>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</si>
  <si>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</si>
  <si>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</si>
  <si>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</si>
  <si>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</si>
  <si>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</si>
  <si>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</si>
  <si>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</si>
  <si>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</si>
  <si>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</si>
  <si>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</si>
  <si>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</si>
  <si>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</si>
  <si>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</si>
  <si>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</si>
  <si>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</si>
  <si>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</si>
  <si>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</si>
  <si>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</si>
  <si>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</si>
  <si>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</si>
  <si>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</si>
  <si>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</si>
  <si>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</si>
  <si>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</si>
  <si>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</si>
  <si>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</si>
  <si>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</si>
  <si>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</si>
  <si>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</si>
  <si>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</si>
  <si>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</si>
  <si>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</si>
  <si>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</si>
  <si>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</si>
  <si>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</si>
  <si>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</si>
  <si>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</si>
  <si>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</si>
  <si>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</si>
  <si>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</si>
  <si>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</si>
  <si>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</si>
  <si>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</si>
  <si>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</si>
  <si>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</si>
  <si>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</si>
  <si>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</si>
  <si>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</si>
  <si>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</si>
  <si>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</si>
  <si>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</si>
  <si>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</si>
  <si>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</si>
  <si>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</si>
  <si>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</si>
  <si>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</si>
  <si>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</si>
  <si>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</si>
  <si>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</si>
  <si>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</si>
  <si>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</si>
  <si>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</si>
  <si>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</si>
  <si>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</si>
  <si>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</si>
  <si>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</si>
  <si>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</si>
  <si>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</si>
  <si>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</si>
  <si>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</si>
  <si>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</si>
  <si>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</si>
  <si>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</si>
  <si>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</si>
  <si>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</si>
  <si>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</si>
  <si>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</si>
  <si>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</si>
  <si>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</si>
  <si>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</si>
  <si>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</si>
  <si>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</si>
  <si>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</si>
  <si>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</si>
  <si>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</si>
  <si>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</si>
  <si>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</si>
  <si>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</si>
  <si>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</si>
  <si>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</si>
  <si>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</si>
  <si>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</si>
  <si>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</si>
  <si>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</si>
  <si>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</si>
  <si>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</si>
  <si>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</si>
  <si>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</si>
  <si>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</si>
  <si>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</si>
  <si>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</si>
  <si>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</si>
  <si>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</si>
  <si>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</si>
  <si>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</si>
  <si>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</si>
  <si>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neurologa</t>
  </si>
  <si>
    <t>Nuevo /Vestidos</t>
  </si>
  <si>
    <t>Nuevo /Vestidos /Curvy</t>
  </si>
  <si>
    <t>Nuevo /Accesorios</t>
  </si>
  <si>
    <t>Cardigan classy</t>
  </si>
  <si>
    <t xml:space="preserve">Vestido Camisa Modely </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</si>
  <si>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</si>
  <si>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</si>
  <si>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</si>
  <si>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</si>
  <si>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</si>
  <si>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</si>
  <si>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</si>
  <si>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</si>
  <si>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</si>
  <si>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</si>
  <si>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</si>
  <si>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</si>
  <si>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</si>
  <si>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</si>
  <si>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</si>
  <si>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</si>
  <si>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</si>
  <si>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</si>
  <si>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</si>
  <si>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</si>
  <si>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</si>
  <si>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</si>
  <si>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</si>
  <si>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</si>
  <si>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</si>
  <si>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</si>
  <si>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</si>
  <si>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</si>
  <si>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</si>
  <si>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</si>
  <si>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</si>
  <si>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</si>
  <si>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</si>
  <si>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</si>
  <si>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</si>
  <si>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</si>
  <si>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</si>
  <si>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</si>
  <si>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</si>
  <si>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</si>
  <si>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</si>
  <si>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</si>
  <si>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</si>
  <si>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</si>
  <si>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</si>
  <si>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</si>
  <si>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</si>
  <si>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</si>
  <si>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</si>
  <si>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</si>
  <si>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</si>
  <si>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</si>
  <si>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</si>
  <si>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</si>
  <si>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</si>
  <si>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</si>
  <si>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</si>
  <si>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</si>
  <si>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</si>
  <si>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</si>
  <si>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</si>
  <si>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</si>
  <si>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</si>
  <si>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</si>
  <si>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</si>
  <si>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</si>
  <si>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</si>
  <si>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</si>
  <si>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</si>
  <si>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</si>
  <si>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</si>
  <si>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</si>
  <si>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</si>
  <si>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</si>
  <si>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</si>
  <si>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</si>
  <si>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</si>
  <si>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</si>
  <si>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</si>
  <si>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</si>
  <si>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</si>
  <si>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</si>
  <si>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</si>
  <si>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</si>
  <si>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</si>
  <si>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</si>
  <si>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</si>
  <si>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</si>
  <si>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</si>
  <si>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</si>
  <si>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</si>
  <si>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</si>
  <si>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</si>
  <si>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</si>
  <si>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</si>
  <si>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</si>
  <si>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</si>
  <si>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</si>
  <si>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</si>
  <si>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</si>
  <si>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</si>
  <si>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</si>
  <si>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</si>
  <si>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</si>
  <si>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</si>
  <si>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</si>
  <si>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</si>
  <si>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</si>
  <si>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</si>
  <si>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</si>
  <si>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</si>
  <si>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</si>
  <si>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</si>
  <si>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</si>
  <si>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</si>
  <si>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</si>
  <si>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</si>
  <si>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</si>
  <si>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</si>
  <si>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</si>
  <si>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</si>
  <si>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</si>
  <si>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</si>
  <si>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</si>
  <si>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</si>
  <si>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Gafas de Sol Retro</t>
  </si>
  <si>
    <t>Vestido Camisero de Bolas</t>
  </si>
  <si>
    <t>BU068101</t>
  </si>
  <si>
    <t>BU068102</t>
  </si>
  <si>
    <t>Vestido Camisero de Rayas</t>
  </si>
  <si>
    <t>Talla XL Color azul_y_blanco</t>
  </si>
  <si>
    <t>Talla XXL Color negro_y_blanco</t>
  </si>
  <si>
    <t>Calzado /Sandalias de tacón</t>
  </si>
  <si>
    <t>Trajes de baño /Bikinis</t>
  </si>
  <si>
    <t>Bazar</t>
  </si>
  <si>
    <t>Pantalón corto blanco de rayas</t>
  </si>
  <si>
    <t>Talla S Color Blanco_y_Negro</t>
  </si>
  <si>
    <t>Bershka</t>
  </si>
  <si>
    <t>BU06834</t>
  </si>
  <si>
    <t>BU06835</t>
  </si>
  <si>
    <t>BU06836</t>
  </si>
  <si>
    <t>BU06837</t>
  </si>
  <si>
    <t>BU06838</t>
  </si>
  <si>
    <t>BU06839</t>
  </si>
  <si>
    <t xml:space="preserve">Talla 4_Años </t>
  </si>
  <si>
    <t>Tops</t>
  </si>
  <si>
    <t>Tops /Curvy</t>
  </si>
  <si>
    <t>Tops /Precios Bajos</t>
  </si>
  <si>
    <t>Tops /Curvy /Precios Bajos</t>
  </si>
  <si>
    <t xml:space="preserve">Pullover Dazy  </t>
  </si>
  <si>
    <t>Pantalón de traje</t>
  </si>
  <si>
    <t>Top bustier</t>
  </si>
  <si>
    <t>Sweater de lana</t>
  </si>
  <si>
    <t>Maxi vestido floreado</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</si>
  <si>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</si>
  <si>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</si>
  <si>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</si>
  <si>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</si>
  <si>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</si>
  <si>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</si>
  <si>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</si>
  <si>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</si>
  <si>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</si>
  <si>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</si>
  <si>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</si>
  <si>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BU06840</t>
  </si>
  <si>
    <t>BU06841</t>
  </si>
  <si>
    <t>BU06842</t>
  </si>
  <si>
    <t>BU06843</t>
  </si>
  <si>
    <t>BU06844</t>
  </si>
  <si>
    <t>BU06845</t>
  </si>
  <si>
    <t>BU06846</t>
  </si>
  <si>
    <t>BU06847</t>
  </si>
  <si>
    <t>BU06848</t>
  </si>
  <si>
    <t>Short de talle bajo</t>
  </si>
  <si>
    <t>Talla S/M Color Fresa</t>
  </si>
  <si>
    <t>Roxy</t>
  </si>
  <si>
    <t>Vestido rojo a media pierna con cinturón</t>
  </si>
  <si>
    <t>Solera de manga corta</t>
  </si>
  <si>
    <t>Vestido mangas de vuelo</t>
  </si>
  <si>
    <t>Mono Camisero de rayas (Nuevo)</t>
  </si>
  <si>
    <t>Falda Lentejuelas</t>
  </si>
  <si>
    <t>Talla S/M Color Blanco</t>
  </si>
  <si>
    <t>BU06849</t>
  </si>
  <si>
    <t>BU06850</t>
  </si>
  <si>
    <t>BU06851</t>
  </si>
  <si>
    <t>BU06852</t>
  </si>
  <si>
    <t>BU06853</t>
  </si>
  <si>
    <t>BU06854</t>
  </si>
  <si>
    <t>Short estampado</t>
  </si>
  <si>
    <t>GAP</t>
  </si>
  <si>
    <t>Talla S Color Fresa</t>
  </si>
  <si>
    <t>Blusa de picos (Nuevo)</t>
  </si>
  <si>
    <t>Pantalón corto estampado</t>
  </si>
  <si>
    <t>Talla L Color Azul</t>
  </si>
  <si>
    <t>Blusa corta de espalda escotada</t>
  </si>
  <si>
    <t>Talla M Color Rojo</t>
  </si>
  <si>
    <t>Blusa manga 3/4</t>
  </si>
  <si>
    <t>Falda ajustada de zíper</t>
  </si>
  <si>
    <t>Nuevo /Tops</t>
  </si>
  <si>
    <t>Próximamente</t>
  </si>
  <si>
    <t>belleza</t>
  </si>
  <si>
    <t>Tops /precios bajos</t>
  </si>
  <si>
    <t>Trajes de baño /precios bajos</t>
  </si>
  <si>
    <t>Partes-de-abajo /Curvy /precios bajos</t>
  </si>
  <si>
    <t>Accesorios /precios bajos</t>
  </si>
  <si>
    <t>Vestidos /precios bajos</t>
  </si>
  <si>
    <t>Lencería /precios bajos</t>
  </si>
  <si>
    <t>Trajes de Baño /Curvy /nuevo</t>
  </si>
  <si>
    <t>Calzado /Nuevo</t>
  </si>
  <si>
    <t>Nuevo /Chalecos y Blazers</t>
  </si>
  <si>
    <t>Tops /chalecos-blazers</t>
  </si>
  <si>
    <t>Nuevo /chalecos-blazers</t>
  </si>
  <si>
    <t>bolsos</t>
  </si>
  <si>
    <t>Trajes de baño /Curvy /precios bajos</t>
  </si>
  <si>
    <t>Accesorios /bolsos</t>
  </si>
  <si>
    <t>Accesorios /nuevo</t>
  </si>
  <si>
    <t>Nuevo /accesorios</t>
  </si>
  <si>
    <t>Próximamente /vestidos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</si>
</sst>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5">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8">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566" Type="http://schemas.openxmlformats.org/officeDocument/2006/relationships/image" Target="../media/image566.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pn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E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3.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2.jpeg"/><Relationship Id="rId324" Type="http://schemas.openxmlformats.org/officeDocument/2006/relationships/image" Target="../media/image311.jpg"/><Relationship Id="rId366" Type="http://schemas.openxmlformats.org/officeDocument/2006/relationships/image" Target="../media/image766.jpeg"/><Relationship Id="rId170" Type="http://schemas.openxmlformats.org/officeDocument/2006/relationships/image" Target="../media/image673.jpeg"/><Relationship Id="rId226" Type="http://schemas.openxmlformats.org/officeDocument/2006/relationships/image" Target="../media/image705.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3.jpeg"/><Relationship Id="rId335" Type="http://schemas.openxmlformats.org/officeDocument/2006/relationships/image" Target="../media/image322.jpg"/><Relationship Id="rId377" Type="http://schemas.openxmlformats.org/officeDocument/2006/relationships/image" Target="../media/image777.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2.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4.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6.jpeg"/><Relationship Id="rId388" Type="http://schemas.openxmlformats.org/officeDocument/2006/relationships/image" Target="../media/image788.jpeg"/><Relationship Id="rId85" Type="http://schemas.openxmlformats.org/officeDocument/2006/relationships/image" Target="../media/image85.jpg"/><Relationship Id="rId150" Type="http://schemas.openxmlformats.org/officeDocument/2006/relationships/image" Target="../media/image654.jpeg"/><Relationship Id="rId192" Type="http://schemas.openxmlformats.org/officeDocument/2006/relationships/image" Target="../media/image180.png"/><Relationship Id="rId206" Type="http://schemas.openxmlformats.org/officeDocument/2006/relationships/image" Target="../media/image685.png"/><Relationship Id="rId248" Type="http://schemas.openxmlformats.org/officeDocument/2006/relationships/image" Target="../media/image723.png"/><Relationship Id="rId12" Type="http://schemas.openxmlformats.org/officeDocument/2006/relationships/image" Target="../media/image12.jpg"/><Relationship Id="rId108" Type="http://schemas.openxmlformats.org/officeDocument/2006/relationships/image" Target="../media/image614.jpeg"/><Relationship Id="rId315" Type="http://schemas.openxmlformats.org/officeDocument/2006/relationships/image" Target="../media/image302.jpg"/><Relationship Id="rId357" Type="http://schemas.openxmlformats.org/officeDocument/2006/relationships/image" Target="../media/image757.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4.jpeg"/><Relationship Id="rId217" Type="http://schemas.openxmlformats.org/officeDocument/2006/relationships/image" Target="../media/image696.png"/><Relationship Id="rId399" Type="http://schemas.openxmlformats.org/officeDocument/2006/relationships/image" Target="../media/image400.jpg"/><Relationship Id="rId259" Type="http://schemas.openxmlformats.org/officeDocument/2006/relationships/image" Target="../media/image734.jpeg"/><Relationship Id="rId23" Type="http://schemas.openxmlformats.org/officeDocument/2006/relationships/image" Target="../media/image23.jpg"/><Relationship Id="rId119" Type="http://schemas.openxmlformats.org/officeDocument/2006/relationships/image" Target="../media/image625.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5.jpeg"/><Relationship Id="rId368" Type="http://schemas.openxmlformats.org/officeDocument/2006/relationships/image" Target="../media/image768.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6.jpeg"/><Relationship Id="rId379" Type="http://schemas.openxmlformats.org/officeDocument/2006/relationships/image" Target="../media/image779.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4.jpeg"/><Relationship Id="rId390" Type="http://schemas.openxmlformats.org/officeDocument/2006/relationships/image" Target="../media/image790.jpeg"/><Relationship Id="rId404" Type="http://schemas.openxmlformats.org/officeDocument/2006/relationships/image" Target="../media/image798.jpeg"/><Relationship Id="rId250" Type="http://schemas.openxmlformats.org/officeDocument/2006/relationships/image" Target="../media/image725.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6.jpeg"/><Relationship Id="rId348" Type="http://schemas.openxmlformats.org/officeDocument/2006/relationships/image" Target="../media/image748.jpeg"/><Relationship Id="rId152" Type="http://schemas.openxmlformats.org/officeDocument/2006/relationships/image" Target="../media/image656.png"/><Relationship Id="rId194" Type="http://schemas.openxmlformats.org/officeDocument/2006/relationships/image" Target="../media/image182.jpeg"/><Relationship Id="rId208" Type="http://schemas.openxmlformats.org/officeDocument/2006/relationships/image" Target="../media/image687.jpeg"/><Relationship Id="rId261" Type="http://schemas.openxmlformats.org/officeDocument/2006/relationships/image" Target="../media/image736.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59.png"/><Relationship Id="rId98" Type="http://schemas.openxmlformats.org/officeDocument/2006/relationships/image" Target="../media/image98.png"/><Relationship Id="rId121" Type="http://schemas.openxmlformats.org/officeDocument/2006/relationships/image" Target="../media/image627.jpeg"/><Relationship Id="rId163" Type="http://schemas.openxmlformats.org/officeDocument/2006/relationships/image" Target="../media/image666.jpeg"/><Relationship Id="rId219" Type="http://schemas.openxmlformats.org/officeDocument/2006/relationships/image" Target="../media/image698.jpeg"/><Relationship Id="rId370" Type="http://schemas.openxmlformats.org/officeDocument/2006/relationships/image" Target="../media/image770.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7.png"/><Relationship Id="rId174" Type="http://schemas.openxmlformats.org/officeDocument/2006/relationships/image" Target="../media/image162.jpeg"/><Relationship Id="rId381" Type="http://schemas.openxmlformats.org/officeDocument/2006/relationships/image" Target="../media/image781.jpeg"/><Relationship Id="rId241" Type="http://schemas.openxmlformats.org/officeDocument/2006/relationships/image" Target="../media/image716.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7.png"/><Relationship Id="rId143" Type="http://schemas.openxmlformats.org/officeDocument/2006/relationships/image" Target="../media/image647.jpeg"/><Relationship Id="rId185" Type="http://schemas.openxmlformats.org/officeDocument/2006/relationships/image" Target="../media/image173.jpeg"/><Relationship Id="rId350" Type="http://schemas.openxmlformats.org/officeDocument/2006/relationships/image" Target="../media/image750.jpeg"/><Relationship Id="rId9" Type="http://schemas.openxmlformats.org/officeDocument/2006/relationships/image" Target="../media/image9.jpg"/><Relationship Id="rId210" Type="http://schemas.openxmlformats.org/officeDocument/2006/relationships/image" Target="../media/image689.jpeg"/><Relationship Id="rId392" Type="http://schemas.openxmlformats.org/officeDocument/2006/relationships/image" Target="../media/image792.jpeg"/><Relationship Id="rId252" Type="http://schemas.openxmlformats.org/officeDocument/2006/relationships/image" Target="../media/image727.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8.jpeg"/><Relationship Id="rId154" Type="http://schemas.openxmlformats.org/officeDocument/2006/relationships/image" Target="../media/image658.jpeg"/><Relationship Id="rId361" Type="http://schemas.openxmlformats.org/officeDocument/2006/relationships/image" Target="../media/image761.jpeg"/><Relationship Id="rId196" Type="http://schemas.openxmlformats.org/officeDocument/2006/relationships/image" Target="../media/image675.jpeg"/><Relationship Id="rId16" Type="http://schemas.openxmlformats.org/officeDocument/2006/relationships/image" Target="../media/image16.jpg"/><Relationship Id="rId221" Type="http://schemas.openxmlformats.org/officeDocument/2006/relationships/image" Target="../media/image700.png"/><Relationship Id="rId263" Type="http://schemas.openxmlformats.org/officeDocument/2006/relationships/image" Target="../media/image738.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8.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8.jpeg"/><Relationship Id="rId186" Type="http://schemas.openxmlformats.org/officeDocument/2006/relationships/image" Target="../media/image174.jpeg"/><Relationship Id="rId351" Type="http://schemas.openxmlformats.org/officeDocument/2006/relationships/image" Target="../media/image751.jpeg"/><Relationship Id="rId372" Type="http://schemas.openxmlformats.org/officeDocument/2006/relationships/image" Target="../media/image772.jpeg"/><Relationship Id="rId393" Type="http://schemas.openxmlformats.org/officeDocument/2006/relationships/image" Target="../media/image793.jpeg"/><Relationship Id="rId211" Type="http://schemas.openxmlformats.org/officeDocument/2006/relationships/image" Target="../media/image690.jpeg"/><Relationship Id="rId232" Type="http://schemas.openxmlformats.org/officeDocument/2006/relationships/image" Target="../media/image707.jpeg"/><Relationship Id="rId253" Type="http://schemas.openxmlformats.org/officeDocument/2006/relationships/image" Target="../media/image728.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19.jpeg"/><Relationship Id="rId134" Type="http://schemas.openxmlformats.org/officeDocument/2006/relationships/image" Target="../media/image639.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6.jpeg"/><Relationship Id="rId341" Type="http://schemas.openxmlformats.org/officeDocument/2006/relationships/image" Target="../media/image328.jpg"/><Relationship Id="rId362" Type="http://schemas.openxmlformats.org/officeDocument/2006/relationships/image" Target="../media/image762.jpeg"/><Relationship Id="rId383" Type="http://schemas.openxmlformats.org/officeDocument/2006/relationships/image" Target="../media/image783.jpeg"/><Relationship Id="rId201" Type="http://schemas.openxmlformats.org/officeDocument/2006/relationships/image" Target="../media/image680.jpeg"/><Relationship Id="rId222" Type="http://schemas.openxmlformats.org/officeDocument/2006/relationships/image" Target="../media/image701.png"/><Relationship Id="rId243" Type="http://schemas.openxmlformats.org/officeDocument/2006/relationships/image" Target="../media/image718.jpeg"/><Relationship Id="rId264" Type="http://schemas.openxmlformats.org/officeDocument/2006/relationships/image" Target="../media/image739.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09.jpeg"/><Relationship Id="rId124" Type="http://schemas.openxmlformats.org/officeDocument/2006/relationships/image" Target="../media/image629.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49.jpeg"/><Relationship Id="rId166" Type="http://schemas.openxmlformats.org/officeDocument/2006/relationships/image" Target="../media/image669.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2.jpeg"/><Relationship Id="rId373" Type="http://schemas.openxmlformats.org/officeDocument/2006/relationships/image" Target="../media/image773.jpeg"/><Relationship Id="rId394" Type="http://schemas.openxmlformats.org/officeDocument/2006/relationships/image" Target="../media/image794.jpeg"/><Relationship Id="rId1" Type="http://schemas.openxmlformats.org/officeDocument/2006/relationships/image" Target="../media/image1.jpg"/><Relationship Id="rId212" Type="http://schemas.openxmlformats.org/officeDocument/2006/relationships/image" Target="../media/image691.jpeg"/><Relationship Id="rId233" Type="http://schemas.openxmlformats.org/officeDocument/2006/relationships/image" Target="../media/image708.jpeg"/><Relationship Id="rId254" Type="http://schemas.openxmlformats.org/officeDocument/2006/relationships/image" Target="../media/image729.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0.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0.png"/><Relationship Id="rId156" Type="http://schemas.openxmlformats.org/officeDocument/2006/relationships/image" Target="../media/image659.jpeg"/><Relationship Id="rId177" Type="http://schemas.openxmlformats.org/officeDocument/2006/relationships/image" Target="../media/image165.jpeg"/><Relationship Id="rId198" Type="http://schemas.openxmlformats.org/officeDocument/2006/relationships/image" Target="../media/image677.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3.jpeg"/><Relationship Id="rId384" Type="http://schemas.openxmlformats.org/officeDocument/2006/relationships/image" Target="../media/image784.jpeg"/><Relationship Id="rId202" Type="http://schemas.openxmlformats.org/officeDocument/2006/relationships/image" Target="../media/image681.jpeg"/><Relationship Id="rId223" Type="http://schemas.openxmlformats.org/officeDocument/2006/relationships/image" Target="../media/image702.png"/><Relationship Id="rId244" Type="http://schemas.openxmlformats.org/officeDocument/2006/relationships/image" Target="../media/image719.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0.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0.jpeg"/><Relationship Id="rId125" Type="http://schemas.openxmlformats.org/officeDocument/2006/relationships/image" Target="../media/image630.jpeg"/><Relationship Id="rId146" Type="http://schemas.openxmlformats.org/officeDocument/2006/relationships/image" Target="../media/image650.jpeg"/><Relationship Id="rId167" Type="http://schemas.openxmlformats.org/officeDocument/2006/relationships/image" Target="../media/image670.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3.jpeg"/><Relationship Id="rId374" Type="http://schemas.openxmlformats.org/officeDocument/2006/relationships/image" Target="../media/image774.jpeg"/><Relationship Id="rId395" Type="http://schemas.openxmlformats.org/officeDocument/2006/relationships/image" Target="../media/image795.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2.jpeg"/><Relationship Id="rId234" Type="http://schemas.openxmlformats.org/officeDocument/2006/relationships/image" Target="../media/image709.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0.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1.jpeg"/><Relationship Id="rId136" Type="http://schemas.openxmlformats.org/officeDocument/2006/relationships/image" Target="../media/image641.jpeg"/><Relationship Id="rId157" Type="http://schemas.openxmlformats.org/officeDocument/2006/relationships/image" Target="../media/image660.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3.jpeg"/><Relationship Id="rId364" Type="http://schemas.openxmlformats.org/officeDocument/2006/relationships/image" Target="../media/image764.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8.jpeg"/><Relationship Id="rId203" Type="http://schemas.openxmlformats.org/officeDocument/2006/relationships/image" Target="../media/image682.jpeg"/><Relationship Id="rId385" Type="http://schemas.openxmlformats.org/officeDocument/2006/relationships/image" Target="../media/image785.jpeg"/><Relationship Id="rId19" Type="http://schemas.openxmlformats.org/officeDocument/2006/relationships/image" Target="../media/image19.jpg"/><Relationship Id="rId224" Type="http://schemas.openxmlformats.org/officeDocument/2006/relationships/image" Target="../media/image703.png"/><Relationship Id="rId245" Type="http://schemas.openxmlformats.org/officeDocument/2006/relationships/image" Target="../media/image720.jpeg"/><Relationship Id="rId266" Type="http://schemas.openxmlformats.org/officeDocument/2006/relationships/image" Target="../media/image741.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1.jpeg"/><Relationship Id="rId126" Type="http://schemas.openxmlformats.org/officeDocument/2006/relationships/image" Target="../media/image631.jpeg"/><Relationship Id="rId147" Type="http://schemas.openxmlformats.org/officeDocument/2006/relationships/image" Target="../media/image651.jpeg"/><Relationship Id="rId168" Type="http://schemas.openxmlformats.org/officeDocument/2006/relationships/image" Target="../media/image671.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4.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5.jpeg"/><Relationship Id="rId396" Type="http://schemas.openxmlformats.org/officeDocument/2006/relationships/image" Target="../media/image796.png"/><Relationship Id="rId3" Type="http://schemas.openxmlformats.org/officeDocument/2006/relationships/image" Target="../media/image3.jpg"/><Relationship Id="rId214" Type="http://schemas.openxmlformats.org/officeDocument/2006/relationships/image" Target="../media/image693.png"/><Relationship Id="rId235" Type="http://schemas.openxmlformats.org/officeDocument/2006/relationships/image" Target="../media/image710.jpeg"/><Relationship Id="rId256" Type="http://schemas.openxmlformats.org/officeDocument/2006/relationships/image" Target="../media/image731.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2.jpeg"/><Relationship Id="rId137" Type="http://schemas.openxmlformats.org/officeDocument/2006/relationships/image" Target="../media/image642.jpeg"/><Relationship Id="rId158" Type="http://schemas.openxmlformats.org/officeDocument/2006/relationships/image" Target="../media/image661.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4.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5.jpeg"/><Relationship Id="rId386" Type="http://schemas.openxmlformats.org/officeDocument/2006/relationships/image" Target="../media/image786.jpeg"/><Relationship Id="rId190" Type="http://schemas.openxmlformats.org/officeDocument/2006/relationships/image" Target="../media/image178.png"/><Relationship Id="rId204" Type="http://schemas.openxmlformats.org/officeDocument/2006/relationships/image" Target="../media/image683.jpeg"/><Relationship Id="rId225" Type="http://schemas.openxmlformats.org/officeDocument/2006/relationships/image" Target="../media/image704.jpeg"/><Relationship Id="rId246" Type="http://schemas.openxmlformats.org/officeDocument/2006/relationships/image" Target="../media/image721.jpeg"/><Relationship Id="rId267" Type="http://schemas.openxmlformats.org/officeDocument/2006/relationships/image" Target="../media/image742.jpeg"/><Relationship Id="rId288" Type="http://schemas.openxmlformats.org/officeDocument/2006/relationships/image" Target="../media/image275.jpg"/><Relationship Id="rId106" Type="http://schemas.openxmlformats.org/officeDocument/2006/relationships/image" Target="../media/image612.jpeg"/><Relationship Id="rId127" Type="http://schemas.openxmlformats.org/officeDocument/2006/relationships/image" Target="../media/image632.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2.jpeg"/><Relationship Id="rId169" Type="http://schemas.openxmlformats.org/officeDocument/2006/relationships/image" Target="../media/image672.jpeg"/><Relationship Id="rId334" Type="http://schemas.openxmlformats.org/officeDocument/2006/relationships/image" Target="../media/image321.jpeg"/><Relationship Id="rId355" Type="http://schemas.openxmlformats.org/officeDocument/2006/relationships/image" Target="../media/image755.jpeg"/><Relationship Id="rId376" Type="http://schemas.openxmlformats.org/officeDocument/2006/relationships/image" Target="../media/image776.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4.jpeg"/><Relationship Id="rId236" Type="http://schemas.openxmlformats.org/officeDocument/2006/relationships/image" Target="../media/image711.jpeg"/><Relationship Id="rId257" Type="http://schemas.openxmlformats.org/officeDocument/2006/relationships/image" Target="../media/image732.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3.jpeg"/><Relationship Id="rId345" Type="http://schemas.openxmlformats.org/officeDocument/2006/relationships/image" Target="../media/image745.jpeg"/><Relationship Id="rId387" Type="http://schemas.openxmlformats.org/officeDocument/2006/relationships/image" Target="../media/image787.jpeg"/><Relationship Id="rId191" Type="http://schemas.openxmlformats.org/officeDocument/2006/relationships/image" Target="../media/image179.png"/><Relationship Id="rId205" Type="http://schemas.openxmlformats.org/officeDocument/2006/relationships/image" Target="../media/image684.jpeg"/><Relationship Id="rId247" Type="http://schemas.openxmlformats.org/officeDocument/2006/relationships/image" Target="../media/image722.jpeg"/><Relationship Id="rId107" Type="http://schemas.openxmlformats.org/officeDocument/2006/relationships/image" Target="../media/image613.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3.jpeg"/><Relationship Id="rId314" Type="http://schemas.openxmlformats.org/officeDocument/2006/relationships/image" Target="../media/image301.jpg"/><Relationship Id="rId356" Type="http://schemas.openxmlformats.org/officeDocument/2006/relationships/image" Target="../media/image756.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3.png"/><Relationship Id="rId216" Type="http://schemas.openxmlformats.org/officeDocument/2006/relationships/image" Target="../media/image695.jpeg"/><Relationship Id="rId258" Type="http://schemas.openxmlformats.org/officeDocument/2006/relationships/image" Target="../media/image733.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4.jpeg"/><Relationship Id="rId325" Type="http://schemas.openxmlformats.org/officeDocument/2006/relationships/image" Target="../media/image312.jpg"/><Relationship Id="rId367" Type="http://schemas.openxmlformats.org/officeDocument/2006/relationships/image" Target="../media/image767.jpeg"/><Relationship Id="rId171" Type="http://schemas.openxmlformats.org/officeDocument/2006/relationships/image" Target="../media/image674.jpeg"/><Relationship Id="rId227" Type="http://schemas.openxmlformats.org/officeDocument/2006/relationships/image" Target="../media/image706.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4.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5.jpeg"/><Relationship Id="rId182" Type="http://schemas.openxmlformats.org/officeDocument/2006/relationships/image" Target="../media/image170.png"/><Relationship Id="rId378" Type="http://schemas.openxmlformats.org/officeDocument/2006/relationships/image" Target="../media/image778.jpeg"/><Relationship Id="rId403" Type="http://schemas.openxmlformats.org/officeDocument/2006/relationships/image" Target="../media/image797.jpeg"/><Relationship Id="rId6" Type="http://schemas.openxmlformats.org/officeDocument/2006/relationships/image" Target="../media/image5.jpg"/><Relationship Id="rId238" Type="http://schemas.openxmlformats.org/officeDocument/2006/relationships/image" Target="../media/image713.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7.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5.jpeg"/><Relationship Id="rId389" Type="http://schemas.openxmlformats.org/officeDocument/2006/relationships/image" Target="../media/image789.jpeg"/><Relationship Id="rId193" Type="http://schemas.openxmlformats.org/officeDocument/2006/relationships/image" Target="../media/image181.png"/><Relationship Id="rId207" Type="http://schemas.openxmlformats.org/officeDocument/2006/relationships/image" Target="../media/image686.jpeg"/><Relationship Id="rId249" Type="http://schemas.openxmlformats.org/officeDocument/2006/relationships/image" Target="../media/image724.jpeg"/><Relationship Id="rId13" Type="http://schemas.openxmlformats.org/officeDocument/2006/relationships/image" Target="../media/image13.jpg"/><Relationship Id="rId109" Type="http://schemas.openxmlformats.org/officeDocument/2006/relationships/image" Target="../media/image615.jpeg"/><Relationship Id="rId260" Type="http://schemas.openxmlformats.org/officeDocument/2006/relationships/image" Target="../media/image735.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6.jpeg"/><Relationship Id="rId358" Type="http://schemas.openxmlformats.org/officeDocument/2006/relationships/image" Target="../media/image758.png"/><Relationship Id="rId162" Type="http://schemas.openxmlformats.org/officeDocument/2006/relationships/image" Target="../media/image665.png"/><Relationship Id="rId218" Type="http://schemas.openxmlformats.org/officeDocument/2006/relationships/image" Target="../media/image697.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6.jpeg"/><Relationship Id="rId327" Type="http://schemas.openxmlformats.org/officeDocument/2006/relationships/image" Target="../media/image314.jpg"/><Relationship Id="rId369" Type="http://schemas.openxmlformats.org/officeDocument/2006/relationships/image" Target="../media/image769.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0.jpeg"/><Relationship Id="rId240" Type="http://schemas.openxmlformats.org/officeDocument/2006/relationships/image" Target="../media/image715.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6.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1.jpeg"/><Relationship Id="rId251" Type="http://schemas.openxmlformats.org/officeDocument/2006/relationships/image" Target="../media/image726.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49.jpeg"/><Relationship Id="rId88" Type="http://schemas.openxmlformats.org/officeDocument/2006/relationships/image" Target="../media/image88.jpg"/><Relationship Id="rId111" Type="http://schemas.openxmlformats.org/officeDocument/2006/relationships/image" Target="../media/image617.jpeg"/><Relationship Id="rId153" Type="http://schemas.openxmlformats.org/officeDocument/2006/relationships/image" Target="../media/image657.png"/><Relationship Id="rId195" Type="http://schemas.openxmlformats.org/officeDocument/2006/relationships/image" Target="../media/image183.png"/><Relationship Id="rId209" Type="http://schemas.openxmlformats.org/officeDocument/2006/relationships/image" Target="../media/image688.jpeg"/><Relationship Id="rId360" Type="http://schemas.openxmlformats.org/officeDocument/2006/relationships/image" Target="../media/image760.png"/><Relationship Id="rId220" Type="http://schemas.openxmlformats.org/officeDocument/2006/relationships/image" Target="../media/image699.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7.jpeg"/><Relationship Id="rId318" Type="http://schemas.openxmlformats.org/officeDocument/2006/relationships/image" Target="../media/image305.jpg"/><Relationship Id="rId99" Type="http://schemas.openxmlformats.org/officeDocument/2006/relationships/image" Target="../media/image605.jpeg"/><Relationship Id="rId122" Type="http://schemas.openxmlformats.org/officeDocument/2006/relationships/image" Target="../media/image116.jpeg"/><Relationship Id="rId164" Type="http://schemas.openxmlformats.org/officeDocument/2006/relationships/image" Target="../media/image667.jpeg"/><Relationship Id="rId371" Type="http://schemas.openxmlformats.org/officeDocument/2006/relationships/image" Target="../media/image771.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8.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79.jpeg"/><Relationship Id="rId382" Type="http://schemas.openxmlformats.org/officeDocument/2006/relationships/image" Target="../media/image782.jpeg"/><Relationship Id="rId242" Type="http://schemas.openxmlformats.org/officeDocument/2006/relationships/image" Target="../media/image717.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8.png"/><Relationship Id="rId144" Type="http://schemas.openxmlformats.org/officeDocument/2006/relationships/image" Target="../media/image648.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4.png"/><Relationship Id="rId21" Type="http://schemas.openxmlformats.org/officeDocument/2006/relationships/image" Target="../media/image819.jpeg"/><Relationship Id="rId42" Type="http://schemas.openxmlformats.org/officeDocument/2006/relationships/image" Target="../media/image840.jpeg"/><Relationship Id="rId47" Type="http://schemas.openxmlformats.org/officeDocument/2006/relationships/image" Target="../media/image845.jpeg"/><Relationship Id="rId63" Type="http://schemas.openxmlformats.org/officeDocument/2006/relationships/image" Target="../media/image861.jpeg"/><Relationship Id="rId68" Type="http://schemas.openxmlformats.org/officeDocument/2006/relationships/image" Target="../media/image866.jpeg"/><Relationship Id="rId16" Type="http://schemas.openxmlformats.org/officeDocument/2006/relationships/image" Target="../media/image814.jpeg"/><Relationship Id="rId11" Type="http://schemas.openxmlformats.org/officeDocument/2006/relationships/image" Target="../media/image809.jpeg"/><Relationship Id="rId32" Type="http://schemas.openxmlformats.org/officeDocument/2006/relationships/image" Target="../media/image830.jpeg"/><Relationship Id="rId37" Type="http://schemas.openxmlformats.org/officeDocument/2006/relationships/image" Target="../media/image835.jpeg"/><Relationship Id="rId53" Type="http://schemas.openxmlformats.org/officeDocument/2006/relationships/image" Target="../media/image851.jpeg"/><Relationship Id="rId58" Type="http://schemas.openxmlformats.org/officeDocument/2006/relationships/image" Target="../media/image856.png"/><Relationship Id="rId74" Type="http://schemas.openxmlformats.org/officeDocument/2006/relationships/image" Target="../media/image872.jpeg"/><Relationship Id="rId79" Type="http://schemas.openxmlformats.org/officeDocument/2006/relationships/image" Target="../media/image877.jpeg"/><Relationship Id="rId5" Type="http://schemas.openxmlformats.org/officeDocument/2006/relationships/image" Target="../media/image803.jpeg"/><Relationship Id="rId61" Type="http://schemas.openxmlformats.org/officeDocument/2006/relationships/image" Target="../media/image859.jpeg"/><Relationship Id="rId19" Type="http://schemas.openxmlformats.org/officeDocument/2006/relationships/image" Target="../media/image817.jpeg"/><Relationship Id="rId14" Type="http://schemas.openxmlformats.org/officeDocument/2006/relationships/image" Target="../media/image812.jpeg"/><Relationship Id="rId22" Type="http://schemas.openxmlformats.org/officeDocument/2006/relationships/image" Target="../media/image820.jpeg"/><Relationship Id="rId27" Type="http://schemas.openxmlformats.org/officeDocument/2006/relationships/image" Target="../media/image825.png"/><Relationship Id="rId30" Type="http://schemas.openxmlformats.org/officeDocument/2006/relationships/image" Target="../media/image828.jpeg"/><Relationship Id="rId35" Type="http://schemas.openxmlformats.org/officeDocument/2006/relationships/image" Target="../media/image833.png"/><Relationship Id="rId43" Type="http://schemas.openxmlformats.org/officeDocument/2006/relationships/image" Target="../media/image841.jpeg"/><Relationship Id="rId48" Type="http://schemas.openxmlformats.org/officeDocument/2006/relationships/image" Target="../media/image846.jpeg"/><Relationship Id="rId56" Type="http://schemas.openxmlformats.org/officeDocument/2006/relationships/image" Target="../media/image854.jpeg"/><Relationship Id="rId64" Type="http://schemas.openxmlformats.org/officeDocument/2006/relationships/image" Target="../media/image862.jpeg"/><Relationship Id="rId69" Type="http://schemas.openxmlformats.org/officeDocument/2006/relationships/image" Target="../media/image867.jpeg"/><Relationship Id="rId77" Type="http://schemas.openxmlformats.org/officeDocument/2006/relationships/image" Target="../media/image875.jpeg"/><Relationship Id="rId8" Type="http://schemas.openxmlformats.org/officeDocument/2006/relationships/image" Target="../media/image806.jpeg"/><Relationship Id="rId51" Type="http://schemas.openxmlformats.org/officeDocument/2006/relationships/image" Target="../media/image849.jpeg"/><Relationship Id="rId72" Type="http://schemas.openxmlformats.org/officeDocument/2006/relationships/image" Target="../media/image870.jpeg"/><Relationship Id="rId80" Type="http://schemas.openxmlformats.org/officeDocument/2006/relationships/image" Target="../media/image878.jpeg"/><Relationship Id="rId3" Type="http://schemas.openxmlformats.org/officeDocument/2006/relationships/image" Target="../media/image801.jpeg"/><Relationship Id="rId12" Type="http://schemas.openxmlformats.org/officeDocument/2006/relationships/image" Target="../media/image810.jpeg"/><Relationship Id="rId17" Type="http://schemas.openxmlformats.org/officeDocument/2006/relationships/image" Target="../media/image815.jpeg"/><Relationship Id="rId25" Type="http://schemas.openxmlformats.org/officeDocument/2006/relationships/image" Target="../media/image823.png"/><Relationship Id="rId33" Type="http://schemas.openxmlformats.org/officeDocument/2006/relationships/image" Target="../media/image831.png"/><Relationship Id="rId38" Type="http://schemas.openxmlformats.org/officeDocument/2006/relationships/image" Target="../media/image836.jpeg"/><Relationship Id="rId46" Type="http://schemas.openxmlformats.org/officeDocument/2006/relationships/image" Target="../media/image844.jpeg"/><Relationship Id="rId59" Type="http://schemas.openxmlformats.org/officeDocument/2006/relationships/image" Target="../media/image857.jpeg"/><Relationship Id="rId67" Type="http://schemas.openxmlformats.org/officeDocument/2006/relationships/image" Target="../media/image865.jpeg"/><Relationship Id="rId20" Type="http://schemas.openxmlformats.org/officeDocument/2006/relationships/image" Target="../media/image818.png"/><Relationship Id="rId41" Type="http://schemas.openxmlformats.org/officeDocument/2006/relationships/image" Target="../media/image839.jpeg"/><Relationship Id="rId54" Type="http://schemas.openxmlformats.org/officeDocument/2006/relationships/image" Target="../media/image852.jpeg"/><Relationship Id="rId62" Type="http://schemas.openxmlformats.org/officeDocument/2006/relationships/image" Target="../media/image860.jpeg"/><Relationship Id="rId70" Type="http://schemas.openxmlformats.org/officeDocument/2006/relationships/image" Target="../media/image868.jpeg"/><Relationship Id="rId75" Type="http://schemas.openxmlformats.org/officeDocument/2006/relationships/image" Target="../media/image873.png"/><Relationship Id="rId1" Type="http://schemas.openxmlformats.org/officeDocument/2006/relationships/image" Target="../media/image799.jpeg"/><Relationship Id="rId6" Type="http://schemas.openxmlformats.org/officeDocument/2006/relationships/image" Target="../media/image804.jpeg"/><Relationship Id="rId15" Type="http://schemas.openxmlformats.org/officeDocument/2006/relationships/image" Target="../media/image813.jpeg"/><Relationship Id="rId23" Type="http://schemas.openxmlformats.org/officeDocument/2006/relationships/image" Target="../media/image821.png"/><Relationship Id="rId28" Type="http://schemas.openxmlformats.org/officeDocument/2006/relationships/image" Target="../media/image826.jpeg"/><Relationship Id="rId36" Type="http://schemas.openxmlformats.org/officeDocument/2006/relationships/image" Target="../media/image834.jpeg"/><Relationship Id="rId49" Type="http://schemas.openxmlformats.org/officeDocument/2006/relationships/image" Target="../media/image847.jpeg"/><Relationship Id="rId57" Type="http://schemas.openxmlformats.org/officeDocument/2006/relationships/image" Target="../media/image855.jpeg"/><Relationship Id="rId10" Type="http://schemas.openxmlformats.org/officeDocument/2006/relationships/image" Target="../media/image808.jpeg"/><Relationship Id="rId31" Type="http://schemas.openxmlformats.org/officeDocument/2006/relationships/image" Target="../media/image829.jpeg"/><Relationship Id="rId44" Type="http://schemas.openxmlformats.org/officeDocument/2006/relationships/image" Target="../media/image842.jpeg"/><Relationship Id="rId52" Type="http://schemas.openxmlformats.org/officeDocument/2006/relationships/image" Target="../media/image850.jpeg"/><Relationship Id="rId60" Type="http://schemas.openxmlformats.org/officeDocument/2006/relationships/image" Target="../media/image858.jpeg"/><Relationship Id="rId65" Type="http://schemas.openxmlformats.org/officeDocument/2006/relationships/image" Target="../media/image863.jpeg"/><Relationship Id="rId73" Type="http://schemas.openxmlformats.org/officeDocument/2006/relationships/image" Target="../media/image871.jpeg"/><Relationship Id="rId78" Type="http://schemas.openxmlformats.org/officeDocument/2006/relationships/image" Target="../media/image876.jpeg"/><Relationship Id="rId81" Type="http://schemas.openxmlformats.org/officeDocument/2006/relationships/image" Target="../media/image879.jpeg"/><Relationship Id="rId4" Type="http://schemas.openxmlformats.org/officeDocument/2006/relationships/image" Target="../media/image802.jpeg"/><Relationship Id="rId9" Type="http://schemas.openxmlformats.org/officeDocument/2006/relationships/image" Target="../media/image807.jpeg"/><Relationship Id="rId13" Type="http://schemas.openxmlformats.org/officeDocument/2006/relationships/image" Target="../media/image811.jpeg"/><Relationship Id="rId18" Type="http://schemas.openxmlformats.org/officeDocument/2006/relationships/image" Target="../media/image816.jpeg"/><Relationship Id="rId39" Type="http://schemas.openxmlformats.org/officeDocument/2006/relationships/image" Target="../media/image837.jpeg"/><Relationship Id="rId34" Type="http://schemas.openxmlformats.org/officeDocument/2006/relationships/image" Target="../media/image832.jpeg"/><Relationship Id="rId50" Type="http://schemas.openxmlformats.org/officeDocument/2006/relationships/image" Target="../media/image848.jpeg"/><Relationship Id="rId55" Type="http://schemas.openxmlformats.org/officeDocument/2006/relationships/image" Target="../media/image853.jpeg"/><Relationship Id="rId76" Type="http://schemas.openxmlformats.org/officeDocument/2006/relationships/image" Target="../media/image874.jpeg"/><Relationship Id="rId7" Type="http://schemas.openxmlformats.org/officeDocument/2006/relationships/image" Target="../media/image805.jpeg"/><Relationship Id="rId71" Type="http://schemas.openxmlformats.org/officeDocument/2006/relationships/image" Target="../media/image869.jpeg"/><Relationship Id="rId2" Type="http://schemas.openxmlformats.org/officeDocument/2006/relationships/image" Target="../media/image800.jpeg"/><Relationship Id="rId29" Type="http://schemas.openxmlformats.org/officeDocument/2006/relationships/image" Target="../media/image827.jpeg"/><Relationship Id="rId24" Type="http://schemas.openxmlformats.org/officeDocument/2006/relationships/image" Target="../media/image822.png"/><Relationship Id="rId40" Type="http://schemas.openxmlformats.org/officeDocument/2006/relationships/image" Target="../media/image838.jpeg"/><Relationship Id="rId45" Type="http://schemas.openxmlformats.org/officeDocument/2006/relationships/image" Target="../media/image843.jpeg"/><Relationship Id="rId66" Type="http://schemas.openxmlformats.org/officeDocument/2006/relationships/image" Target="../media/image864.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223296</xdr:colOff>
      <xdr:row>844</xdr:row>
      <xdr:rowOff>64033</xdr:rowOff>
    </xdr:from>
    <xdr:to>
      <xdr:col>1</xdr:col>
      <xdr:colOff>669888</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72307" y="132646451"/>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0</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908</xdr:row>
      <xdr:rowOff>23963</xdr:rowOff>
    </xdr:from>
    <xdr:to>
      <xdr:col>1</xdr:col>
      <xdr:colOff>647185</xdr:colOff>
      <xdr:row>908</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909</xdr:row>
      <xdr:rowOff>23962</xdr:rowOff>
    </xdr:from>
    <xdr:to>
      <xdr:col>1</xdr:col>
      <xdr:colOff>647185</xdr:colOff>
      <xdr:row>909</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910</xdr:row>
      <xdr:rowOff>0</xdr:rowOff>
    </xdr:from>
    <xdr:to>
      <xdr:col>1</xdr:col>
      <xdr:colOff>659337</xdr:colOff>
      <xdr:row>910</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911</xdr:row>
      <xdr:rowOff>35944</xdr:rowOff>
    </xdr:from>
    <xdr:to>
      <xdr:col>1</xdr:col>
      <xdr:colOff>658962</xdr:colOff>
      <xdr:row>911</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907</xdr:row>
      <xdr:rowOff>23962</xdr:rowOff>
    </xdr:from>
    <xdr:to>
      <xdr:col>1</xdr:col>
      <xdr:colOff>742111</xdr:colOff>
      <xdr:row>907</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912</xdr:row>
      <xdr:rowOff>35944</xdr:rowOff>
    </xdr:from>
    <xdr:to>
      <xdr:col>1</xdr:col>
      <xdr:colOff>563113</xdr:colOff>
      <xdr:row>912</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913</xdr:row>
      <xdr:rowOff>23963</xdr:rowOff>
    </xdr:from>
    <xdr:to>
      <xdr:col>1</xdr:col>
      <xdr:colOff>587077</xdr:colOff>
      <xdr:row>913</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914</xdr:row>
      <xdr:rowOff>47925</xdr:rowOff>
    </xdr:from>
    <xdr:to>
      <xdr:col>1</xdr:col>
      <xdr:colOff>599058</xdr:colOff>
      <xdr:row>914</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915</xdr:row>
      <xdr:rowOff>0</xdr:rowOff>
    </xdr:from>
    <xdr:to>
      <xdr:col>1</xdr:col>
      <xdr:colOff>623018</xdr:colOff>
      <xdr:row>916</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916</xdr:row>
      <xdr:rowOff>23962</xdr:rowOff>
    </xdr:from>
    <xdr:to>
      <xdr:col>1</xdr:col>
      <xdr:colOff>635000</xdr:colOff>
      <xdr:row>916</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917</xdr:row>
      <xdr:rowOff>23962</xdr:rowOff>
    </xdr:from>
    <xdr:to>
      <xdr:col>1</xdr:col>
      <xdr:colOff>594263</xdr:colOff>
      <xdr:row>917</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918</xdr:row>
      <xdr:rowOff>23963</xdr:rowOff>
    </xdr:from>
    <xdr:to>
      <xdr:col>1</xdr:col>
      <xdr:colOff>635000</xdr:colOff>
      <xdr:row>918</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919</xdr:row>
      <xdr:rowOff>23962</xdr:rowOff>
    </xdr:from>
    <xdr:to>
      <xdr:col>1</xdr:col>
      <xdr:colOff>635000</xdr:colOff>
      <xdr:row>919</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921</xdr:row>
      <xdr:rowOff>38100</xdr:rowOff>
    </xdr:from>
    <xdr:to>
      <xdr:col>1</xdr:col>
      <xdr:colOff>698500</xdr:colOff>
      <xdr:row>921</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922</xdr:row>
      <xdr:rowOff>25400</xdr:rowOff>
    </xdr:from>
    <xdr:to>
      <xdr:col>1</xdr:col>
      <xdr:colOff>698500</xdr:colOff>
      <xdr:row>922</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923</xdr:row>
      <xdr:rowOff>25400</xdr:rowOff>
    </xdr:from>
    <xdr:to>
      <xdr:col>1</xdr:col>
      <xdr:colOff>660400</xdr:colOff>
      <xdr:row>923</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2"/>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3"/>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4"/>
        <a:stretch>
          <a:fillRect/>
        </a:stretch>
      </xdr:blipFill>
      <xdr:spPr>
        <a:xfrm>
          <a:off x="1083734" y="480495180"/>
          <a:ext cx="440266" cy="627718"/>
        </a:xfrm>
        <a:prstGeom prst="rect">
          <a:avLst/>
        </a:prstGeom>
      </xdr:spPr>
    </xdr:pic>
    <xdr:clientData/>
  </xdr:twoCellAnchor>
  <xdr:twoCellAnchor editAs="oneCell">
    <xdr:from>
      <xdr:col>1</xdr:col>
      <xdr:colOff>181050</xdr:colOff>
      <xdr:row>753</xdr:row>
      <xdr:rowOff>41869</xdr:rowOff>
    </xdr:from>
    <xdr:to>
      <xdr:col>1</xdr:col>
      <xdr:colOff>702733</xdr:colOff>
      <xdr:row>753</xdr:row>
      <xdr:rowOff>687451</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5"/>
        <a:stretch>
          <a:fillRect/>
        </a:stretch>
      </xdr:blipFill>
      <xdr:spPr>
        <a:xfrm>
          <a:off x="1130061" y="117272638"/>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5"/>
        <a:stretch>
          <a:fillRect/>
        </a:stretch>
      </xdr:blipFill>
      <xdr:spPr>
        <a:xfrm>
          <a:off x="1100667" y="515162801"/>
          <a:ext cx="521683" cy="645582"/>
        </a:xfrm>
        <a:prstGeom prst="rect">
          <a:avLst/>
        </a:prstGeom>
      </xdr:spPr>
    </xdr:pic>
    <xdr:clientData/>
  </xdr:twoCellAnchor>
  <xdr:twoCellAnchor>
    <xdr:from>
      <xdr:col>1</xdr:col>
      <xdr:colOff>221375</xdr:colOff>
      <xdr:row>924</xdr:row>
      <xdr:rowOff>34955</xdr:rowOff>
    </xdr:from>
    <xdr:to>
      <xdr:col>1</xdr:col>
      <xdr:colOff>640825</xdr:colOff>
      <xdr:row>924</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6"/>
        <a:stretch>
          <a:fillRect/>
        </a:stretch>
      </xdr:blipFill>
      <xdr:spPr>
        <a:xfrm>
          <a:off x="1176788" y="646686331"/>
          <a:ext cx="419450" cy="616067"/>
        </a:xfrm>
        <a:prstGeom prst="rect">
          <a:avLst/>
        </a:prstGeom>
      </xdr:spPr>
    </xdr:pic>
    <xdr:clientData/>
  </xdr:twoCellAnchor>
  <xdr:twoCellAnchor>
    <xdr:from>
      <xdr:col>1</xdr:col>
      <xdr:colOff>81561</xdr:colOff>
      <xdr:row>925</xdr:row>
      <xdr:rowOff>11651</xdr:rowOff>
    </xdr:from>
    <xdr:to>
      <xdr:col>1</xdr:col>
      <xdr:colOff>664129</xdr:colOff>
      <xdr:row>925</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7"/>
        <a:stretch>
          <a:fillRect/>
        </a:stretch>
      </xdr:blipFill>
      <xdr:spPr>
        <a:xfrm>
          <a:off x="1036974" y="647362110"/>
          <a:ext cx="582568" cy="658678"/>
        </a:xfrm>
        <a:prstGeom prst="rect">
          <a:avLst/>
        </a:prstGeom>
      </xdr:spPr>
    </xdr:pic>
    <xdr:clientData/>
  </xdr:twoCellAnchor>
  <xdr:twoCellAnchor>
    <xdr:from>
      <xdr:col>1</xdr:col>
      <xdr:colOff>81559</xdr:colOff>
      <xdr:row>926</xdr:row>
      <xdr:rowOff>34954</xdr:rowOff>
    </xdr:from>
    <xdr:to>
      <xdr:col>1</xdr:col>
      <xdr:colOff>565418</xdr:colOff>
      <xdr:row>926</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8"/>
        <a:stretch>
          <a:fillRect/>
        </a:stretch>
      </xdr:blipFill>
      <xdr:spPr>
        <a:xfrm>
          <a:off x="1036972" y="648084495"/>
          <a:ext cx="483859" cy="652477"/>
        </a:xfrm>
        <a:prstGeom prst="rect">
          <a:avLst/>
        </a:prstGeom>
      </xdr:spPr>
    </xdr:pic>
    <xdr:clientData/>
  </xdr:twoCellAnchor>
  <xdr:twoCellAnchor>
    <xdr:from>
      <xdr:col>1</xdr:col>
      <xdr:colOff>104863</xdr:colOff>
      <xdr:row>927</xdr:row>
      <xdr:rowOff>34955</xdr:rowOff>
    </xdr:from>
    <xdr:to>
      <xdr:col>1</xdr:col>
      <xdr:colOff>588722</xdr:colOff>
      <xdr:row>927</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8"/>
        <a:stretch>
          <a:fillRect/>
        </a:stretch>
      </xdr:blipFill>
      <xdr:spPr>
        <a:xfrm>
          <a:off x="1060276" y="648783579"/>
          <a:ext cx="483859" cy="652477"/>
        </a:xfrm>
        <a:prstGeom prst="rect">
          <a:avLst/>
        </a:prstGeom>
      </xdr:spPr>
    </xdr:pic>
    <xdr:clientData/>
  </xdr:twoCellAnchor>
  <xdr:twoCellAnchor>
    <xdr:from>
      <xdr:col>1</xdr:col>
      <xdr:colOff>104862</xdr:colOff>
      <xdr:row>928</xdr:row>
      <xdr:rowOff>23303</xdr:rowOff>
    </xdr:from>
    <xdr:to>
      <xdr:col>1</xdr:col>
      <xdr:colOff>640219</xdr:colOff>
      <xdr:row>928</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69"/>
        <a:stretch>
          <a:fillRect/>
        </a:stretch>
      </xdr:blipFill>
      <xdr:spPr>
        <a:xfrm>
          <a:off x="1060275" y="649471009"/>
          <a:ext cx="535357" cy="675779"/>
        </a:xfrm>
        <a:prstGeom prst="rect">
          <a:avLst/>
        </a:prstGeom>
      </xdr:spPr>
    </xdr:pic>
    <xdr:clientData/>
  </xdr:twoCellAnchor>
  <xdr:twoCellAnchor>
    <xdr:from>
      <xdr:col>1</xdr:col>
      <xdr:colOff>23303</xdr:colOff>
      <xdr:row>929</xdr:row>
      <xdr:rowOff>23303</xdr:rowOff>
    </xdr:from>
    <xdr:to>
      <xdr:col>1</xdr:col>
      <xdr:colOff>501009</xdr:colOff>
      <xdr:row>929</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0"/>
        <a:stretch>
          <a:fillRect/>
        </a:stretch>
      </xdr:blipFill>
      <xdr:spPr>
        <a:xfrm>
          <a:off x="978716" y="650170092"/>
          <a:ext cx="477706" cy="655955"/>
        </a:xfrm>
        <a:prstGeom prst="rect">
          <a:avLst/>
        </a:prstGeom>
      </xdr:spPr>
    </xdr:pic>
    <xdr:clientData/>
  </xdr:twoCellAnchor>
  <xdr:twoCellAnchor>
    <xdr:from>
      <xdr:col>1</xdr:col>
      <xdr:colOff>0</xdr:colOff>
      <xdr:row>930</xdr:row>
      <xdr:rowOff>0</xdr:rowOff>
    </xdr:from>
    <xdr:to>
      <xdr:col>1</xdr:col>
      <xdr:colOff>477706</xdr:colOff>
      <xdr:row>930</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0"/>
        <a:stretch>
          <a:fillRect/>
        </a:stretch>
      </xdr:blipFill>
      <xdr:spPr>
        <a:xfrm>
          <a:off x="955413" y="650845872"/>
          <a:ext cx="477706" cy="655955"/>
        </a:xfrm>
        <a:prstGeom prst="rect">
          <a:avLst/>
        </a:prstGeom>
      </xdr:spPr>
    </xdr:pic>
    <xdr:clientData/>
  </xdr:twoCellAnchor>
  <xdr:twoCellAnchor editAs="oneCell">
    <xdr:from>
      <xdr:col>1</xdr:col>
      <xdr:colOff>34954</xdr:colOff>
      <xdr:row>932</xdr:row>
      <xdr:rowOff>23304</xdr:rowOff>
    </xdr:from>
    <xdr:to>
      <xdr:col>1</xdr:col>
      <xdr:colOff>501009</xdr:colOff>
      <xdr:row>932</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1"/>
        <a:stretch>
          <a:fillRect/>
        </a:stretch>
      </xdr:blipFill>
      <xdr:spPr>
        <a:xfrm>
          <a:off x="990367" y="651568258"/>
          <a:ext cx="466055" cy="664814"/>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0"/>
        <a:stretch>
          <a:fillRect/>
        </a:stretch>
      </xdr:blipFill>
      <xdr:spPr>
        <a:xfrm>
          <a:off x="955413" y="651544954"/>
          <a:ext cx="477706" cy="655955"/>
        </a:xfrm>
        <a:prstGeom prst="rect">
          <a:avLst/>
        </a:prstGeom>
      </xdr:spPr>
    </xdr:pic>
    <xdr:clientData/>
  </xdr:twoCellAnchor>
  <xdr:twoCellAnchor editAs="oneCell">
    <xdr:from>
      <xdr:col>1</xdr:col>
      <xdr:colOff>46605</xdr:colOff>
      <xdr:row>933</xdr:row>
      <xdr:rowOff>23303</xdr:rowOff>
    </xdr:from>
    <xdr:to>
      <xdr:col>1</xdr:col>
      <xdr:colOff>652477</xdr:colOff>
      <xdr:row>933</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2"/>
        <a:stretch>
          <a:fillRect/>
        </a:stretch>
      </xdr:blipFill>
      <xdr:spPr>
        <a:xfrm>
          <a:off x="1002018" y="652966422"/>
          <a:ext cx="605872" cy="648539"/>
        </a:xfrm>
        <a:prstGeom prst="rect">
          <a:avLst/>
        </a:prstGeom>
      </xdr:spPr>
    </xdr:pic>
    <xdr:clientData/>
  </xdr:twoCellAnchor>
  <xdr:twoCellAnchor editAs="oneCell">
    <xdr:from>
      <xdr:col>1</xdr:col>
      <xdr:colOff>58257</xdr:colOff>
      <xdr:row>934</xdr:row>
      <xdr:rowOff>23302</xdr:rowOff>
    </xdr:from>
    <xdr:to>
      <xdr:col>1</xdr:col>
      <xdr:colOff>629174</xdr:colOff>
      <xdr:row>934</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3"/>
        <a:stretch>
          <a:fillRect/>
        </a:stretch>
      </xdr:blipFill>
      <xdr:spPr>
        <a:xfrm>
          <a:off x="1013670" y="653665504"/>
          <a:ext cx="570917" cy="646480"/>
        </a:xfrm>
        <a:prstGeom prst="rect">
          <a:avLst/>
        </a:prstGeom>
      </xdr:spPr>
    </xdr:pic>
    <xdr:clientData/>
  </xdr:twoCellAnchor>
  <xdr:twoCellAnchor>
    <xdr:from>
      <xdr:col>1</xdr:col>
      <xdr:colOff>34954</xdr:colOff>
      <xdr:row>935</xdr:row>
      <xdr:rowOff>34955</xdr:rowOff>
    </xdr:from>
    <xdr:to>
      <xdr:col>1</xdr:col>
      <xdr:colOff>699082</xdr:colOff>
      <xdr:row>935</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4"/>
        <a:stretch>
          <a:fillRect/>
        </a:stretch>
      </xdr:blipFill>
      <xdr:spPr>
        <a:xfrm>
          <a:off x="990367" y="654376239"/>
          <a:ext cx="664128" cy="637912"/>
        </a:xfrm>
        <a:prstGeom prst="rect">
          <a:avLst/>
        </a:prstGeom>
      </xdr:spPr>
    </xdr:pic>
    <xdr:clientData/>
  </xdr:twoCellAnchor>
  <xdr:twoCellAnchor>
    <xdr:from>
      <xdr:col>1</xdr:col>
      <xdr:colOff>23303</xdr:colOff>
      <xdr:row>936</xdr:row>
      <xdr:rowOff>34954</xdr:rowOff>
    </xdr:from>
    <xdr:to>
      <xdr:col>1</xdr:col>
      <xdr:colOff>652477</xdr:colOff>
      <xdr:row>936</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5"/>
        <a:stretch>
          <a:fillRect/>
        </a:stretch>
      </xdr:blipFill>
      <xdr:spPr>
        <a:xfrm>
          <a:off x="978716" y="655075321"/>
          <a:ext cx="629174" cy="656139"/>
        </a:xfrm>
        <a:prstGeom prst="rect">
          <a:avLst/>
        </a:prstGeom>
      </xdr:spPr>
    </xdr:pic>
    <xdr:clientData/>
  </xdr:twoCellAnchor>
  <xdr:twoCellAnchor>
    <xdr:from>
      <xdr:col>1</xdr:col>
      <xdr:colOff>34954</xdr:colOff>
      <xdr:row>937</xdr:row>
      <xdr:rowOff>34954</xdr:rowOff>
    </xdr:from>
    <xdr:to>
      <xdr:col>1</xdr:col>
      <xdr:colOff>629174</xdr:colOff>
      <xdr:row>937</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6"/>
        <a:stretch>
          <a:fillRect/>
        </a:stretch>
      </xdr:blipFill>
      <xdr:spPr>
        <a:xfrm>
          <a:off x="990367" y="655774404"/>
          <a:ext cx="594220" cy="649071"/>
        </a:xfrm>
        <a:prstGeom prst="rect">
          <a:avLst/>
        </a:prstGeom>
      </xdr:spPr>
    </xdr:pic>
    <xdr:clientData/>
  </xdr:twoCellAnchor>
  <xdr:twoCellAnchor>
    <xdr:from>
      <xdr:col>1</xdr:col>
      <xdr:colOff>34954</xdr:colOff>
      <xdr:row>938</xdr:row>
      <xdr:rowOff>34954</xdr:rowOff>
    </xdr:from>
    <xdr:to>
      <xdr:col>1</xdr:col>
      <xdr:colOff>665608</xdr:colOff>
      <xdr:row>938</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7"/>
        <a:stretch>
          <a:fillRect/>
        </a:stretch>
      </xdr:blipFill>
      <xdr:spPr>
        <a:xfrm>
          <a:off x="990367" y="656473486"/>
          <a:ext cx="630654" cy="640826"/>
        </a:xfrm>
        <a:prstGeom prst="rect">
          <a:avLst/>
        </a:prstGeom>
      </xdr:spPr>
    </xdr:pic>
    <xdr:clientData/>
  </xdr:twoCellAnchor>
  <xdr:twoCellAnchor>
    <xdr:from>
      <xdr:col>1</xdr:col>
      <xdr:colOff>34954</xdr:colOff>
      <xdr:row>939</xdr:row>
      <xdr:rowOff>34954</xdr:rowOff>
    </xdr:from>
    <xdr:to>
      <xdr:col>1</xdr:col>
      <xdr:colOff>652477</xdr:colOff>
      <xdr:row>939</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8"/>
        <a:stretch>
          <a:fillRect/>
        </a:stretch>
      </xdr:blipFill>
      <xdr:spPr>
        <a:xfrm>
          <a:off x="990367" y="657172569"/>
          <a:ext cx="617523" cy="643616"/>
        </a:xfrm>
        <a:prstGeom prst="rect">
          <a:avLst/>
        </a:prstGeom>
      </xdr:spPr>
    </xdr:pic>
    <xdr:clientData/>
  </xdr:twoCellAnchor>
  <xdr:twoCellAnchor>
    <xdr:from>
      <xdr:col>1</xdr:col>
      <xdr:colOff>34954</xdr:colOff>
      <xdr:row>940</xdr:row>
      <xdr:rowOff>34955</xdr:rowOff>
    </xdr:from>
    <xdr:to>
      <xdr:col>1</xdr:col>
      <xdr:colOff>629174</xdr:colOff>
      <xdr:row>940</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79"/>
        <a:stretch>
          <a:fillRect/>
        </a:stretch>
      </xdr:blipFill>
      <xdr:spPr>
        <a:xfrm>
          <a:off x="990367" y="657871652"/>
          <a:ext cx="594220" cy="645891"/>
        </a:xfrm>
        <a:prstGeom prst="rect">
          <a:avLst/>
        </a:prstGeom>
      </xdr:spPr>
    </xdr:pic>
    <xdr:clientData/>
  </xdr:twoCellAnchor>
  <xdr:twoCellAnchor editAs="oneCell">
    <xdr:from>
      <xdr:col>1</xdr:col>
      <xdr:colOff>104861</xdr:colOff>
      <xdr:row>941</xdr:row>
      <xdr:rowOff>58257</xdr:rowOff>
    </xdr:from>
    <xdr:to>
      <xdr:col>1</xdr:col>
      <xdr:colOff>745687</xdr:colOff>
      <xdr:row>941</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0"/>
        <a:stretch>
          <a:fillRect/>
        </a:stretch>
      </xdr:blipFill>
      <xdr:spPr>
        <a:xfrm>
          <a:off x="1060274" y="658594037"/>
          <a:ext cx="640826" cy="622517"/>
        </a:xfrm>
        <a:prstGeom prst="rect">
          <a:avLst/>
        </a:prstGeom>
      </xdr:spPr>
    </xdr:pic>
    <xdr:clientData/>
  </xdr:twoCellAnchor>
  <xdr:twoCellAnchor>
    <xdr:from>
      <xdr:col>1</xdr:col>
      <xdr:colOff>34954</xdr:colOff>
      <xdr:row>944</xdr:row>
      <xdr:rowOff>34954</xdr:rowOff>
    </xdr:from>
    <xdr:to>
      <xdr:col>1</xdr:col>
      <xdr:colOff>652477</xdr:colOff>
      <xdr:row>944</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1"/>
        <a:stretch>
          <a:fillRect/>
        </a:stretch>
      </xdr:blipFill>
      <xdr:spPr>
        <a:xfrm>
          <a:off x="990367" y="660667982"/>
          <a:ext cx="617523" cy="643616"/>
        </a:xfrm>
        <a:prstGeom prst="rect">
          <a:avLst/>
        </a:prstGeom>
      </xdr:spPr>
    </xdr:pic>
    <xdr:clientData/>
  </xdr:twoCellAnchor>
  <xdr:twoCellAnchor>
    <xdr:from>
      <xdr:col>1</xdr:col>
      <xdr:colOff>0</xdr:colOff>
      <xdr:row>945</xdr:row>
      <xdr:rowOff>0</xdr:rowOff>
    </xdr:from>
    <xdr:to>
      <xdr:col>1</xdr:col>
      <xdr:colOff>617523</xdr:colOff>
      <xdr:row>945</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1"/>
        <a:stretch>
          <a:fillRect/>
        </a:stretch>
      </xdr:blipFill>
      <xdr:spPr>
        <a:xfrm>
          <a:off x="955413" y="661332110"/>
          <a:ext cx="617523" cy="643616"/>
        </a:xfrm>
        <a:prstGeom prst="rect">
          <a:avLst/>
        </a:prstGeom>
      </xdr:spPr>
    </xdr:pic>
    <xdr:clientData/>
  </xdr:twoCellAnchor>
  <xdr:twoCellAnchor>
    <xdr:from>
      <xdr:col>1</xdr:col>
      <xdr:colOff>69908</xdr:colOff>
      <xdr:row>942</xdr:row>
      <xdr:rowOff>34955</xdr:rowOff>
    </xdr:from>
    <xdr:to>
      <xdr:col>1</xdr:col>
      <xdr:colOff>664128</xdr:colOff>
      <xdr:row>942</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2"/>
        <a:stretch>
          <a:fillRect/>
        </a:stretch>
      </xdr:blipFill>
      <xdr:spPr>
        <a:xfrm>
          <a:off x="1025321" y="659269817"/>
          <a:ext cx="594220" cy="641380"/>
        </a:xfrm>
        <a:prstGeom prst="rect">
          <a:avLst/>
        </a:prstGeom>
      </xdr:spPr>
    </xdr:pic>
    <xdr:clientData/>
  </xdr:twoCellAnchor>
  <xdr:twoCellAnchor>
    <xdr:from>
      <xdr:col>1</xdr:col>
      <xdr:colOff>0</xdr:colOff>
      <xdr:row>943</xdr:row>
      <xdr:rowOff>0</xdr:rowOff>
    </xdr:from>
    <xdr:to>
      <xdr:col>1</xdr:col>
      <xdr:colOff>594220</xdr:colOff>
      <xdr:row>943</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2"/>
        <a:stretch>
          <a:fillRect/>
        </a:stretch>
      </xdr:blipFill>
      <xdr:spPr>
        <a:xfrm>
          <a:off x="955413" y="659933945"/>
          <a:ext cx="594220" cy="641380"/>
        </a:xfrm>
        <a:prstGeom prst="rect">
          <a:avLst/>
        </a:prstGeom>
      </xdr:spPr>
    </xdr:pic>
    <xdr:clientData/>
  </xdr:twoCellAnchor>
  <xdr:twoCellAnchor>
    <xdr:from>
      <xdr:col>1</xdr:col>
      <xdr:colOff>11651</xdr:colOff>
      <xdr:row>946</xdr:row>
      <xdr:rowOff>0</xdr:rowOff>
    </xdr:from>
    <xdr:to>
      <xdr:col>1</xdr:col>
      <xdr:colOff>652477</xdr:colOff>
      <xdr:row>946</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3"/>
        <a:stretch>
          <a:fillRect/>
        </a:stretch>
      </xdr:blipFill>
      <xdr:spPr>
        <a:xfrm>
          <a:off x="967064" y="662031193"/>
          <a:ext cx="640826" cy="665008"/>
        </a:xfrm>
        <a:prstGeom prst="rect">
          <a:avLst/>
        </a:prstGeom>
      </xdr:spPr>
    </xdr:pic>
    <xdr:clientData/>
  </xdr:twoCellAnchor>
  <xdr:twoCellAnchor>
    <xdr:from>
      <xdr:col>1</xdr:col>
      <xdr:colOff>24234</xdr:colOff>
      <xdr:row>947</xdr:row>
      <xdr:rowOff>35887</xdr:rowOff>
    </xdr:from>
    <xdr:to>
      <xdr:col>1</xdr:col>
      <xdr:colOff>665060</xdr:colOff>
      <xdr:row>948</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3"/>
        <a:stretch>
          <a:fillRect/>
        </a:stretch>
      </xdr:blipFill>
      <xdr:spPr>
        <a:xfrm>
          <a:off x="979647" y="662766162"/>
          <a:ext cx="640826" cy="665008"/>
        </a:xfrm>
        <a:prstGeom prst="rect">
          <a:avLst/>
        </a:prstGeom>
      </xdr:spPr>
    </xdr:pic>
    <xdr:clientData/>
  </xdr:twoCellAnchor>
  <xdr:twoCellAnchor>
    <xdr:from>
      <xdr:col>1</xdr:col>
      <xdr:colOff>36818</xdr:colOff>
      <xdr:row>948</xdr:row>
      <xdr:rowOff>48470</xdr:rowOff>
    </xdr:from>
    <xdr:to>
      <xdr:col>1</xdr:col>
      <xdr:colOff>677644</xdr:colOff>
      <xdr:row>949</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3"/>
        <a:stretch>
          <a:fillRect/>
        </a:stretch>
      </xdr:blipFill>
      <xdr:spPr>
        <a:xfrm>
          <a:off x="992231" y="663477828"/>
          <a:ext cx="640826" cy="665008"/>
        </a:xfrm>
        <a:prstGeom prst="rect">
          <a:avLst/>
        </a:prstGeom>
      </xdr:spPr>
    </xdr:pic>
    <xdr:clientData/>
  </xdr:twoCellAnchor>
  <xdr:twoCellAnchor>
    <xdr:from>
      <xdr:col>1</xdr:col>
      <xdr:colOff>46605</xdr:colOff>
      <xdr:row>949</xdr:row>
      <xdr:rowOff>46605</xdr:rowOff>
    </xdr:from>
    <xdr:to>
      <xdr:col>1</xdr:col>
      <xdr:colOff>687431</xdr:colOff>
      <xdr:row>949</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4"/>
        <a:stretch>
          <a:fillRect/>
        </a:stretch>
      </xdr:blipFill>
      <xdr:spPr>
        <a:xfrm>
          <a:off x="1002018" y="664175045"/>
          <a:ext cx="640826" cy="629068"/>
        </a:xfrm>
        <a:prstGeom prst="rect">
          <a:avLst/>
        </a:prstGeom>
      </xdr:spPr>
    </xdr:pic>
    <xdr:clientData/>
  </xdr:twoCellAnchor>
  <xdr:twoCellAnchor editAs="oneCell">
    <xdr:from>
      <xdr:col>1</xdr:col>
      <xdr:colOff>34954</xdr:colOff>
      <xdr:row>950</xdr:row>
      <xdr:rowOff>34954</xdr:rowOff>
    </xdr:from>
    <xdr:to>
      <xdr:col>1</xdr:col>
      <xdr:colOff>690181</xdr:colOff>
      <xdr:row>950</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5"/>
        <a:stretch>
          <a:fillRect/>
        </a:stretch>
      </xdr:blipFill>
      <xdr:spPr>
        <a:xfrm>
          <a:off x="990367" y="664862477"/>
          <a:ext cx="655227" cy="640826"/>
        </a:xfrm>
        <a:prstGeom prst="rect">
          <a:avLst/>
        </a:prstGeom>
      </xdr:spPr>
    </xdr:pic>
    <xdr:clientData/>
  </xdr:twoCellAnchor>
  <xdr:twoCellAnchor>
    <xdr:from>
      <xdr:col>1</xdr:col>
      <xdr:colOff>58256</xdr:colOff>
      <xdr:row>953</xdr:row>
      <xdr:rowOff>34954</xdr:rowOff>
    </xdr:from>
    <xdr:to>
      <xdr:col>1</xdr:col>
      <xdr:colOff>576399</xdr:colOff>
      <xdr:row>953</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6"/>
        <a:stretch>
          <a:fillRect/>
        </a:stretch>
      </xdr:blipFill>
      <xdr:spPr>
        <a:xfrm>
          <a:off x="1013669" y="665561560"/>
          <a:ext cx="518143" cy="629174"/>
        </a:xfrm>
        <a:prstGeom prst="rect">
          <a:avLst/>
        </a:prstGeom>
      </xdr:spPr>
    </xdr:pic>
    <xdr:clientData/>
  </xdr:twoCellAnchor>
  <xdr:twoCellAnchor>
    <xdr:from>
      <xdr:col>1</xdr:col>
      <xdr:colOff>34954</xdr:colOff>
      <xdr:row>954</xdr:row>
      <xdr:rowOff>11651</xdr:rowOff>
    </xdr:from>
    <xdr:to>
      <xdr:col>1</xdr:col>
      <xdr:colOff>658409</xdr:colOff>
      <xdr:row>954</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7"/>
        <a:stretch>
          <a:fillRect/>
        </a:stretch>
      </xdr:blipFill>
      <xdr:spPr>
        <a:xfrm>
          <a:off x="990367" y="666237339"/>
          <a:ext cx="623455" cy="629175"/>
        </a:xfrm>
        <a:prstGeom prst="rect">
          <a:avLst/>
        </a:prstGeom>
      </xdr:spPr>
    </xdr:pic>
    <xdr:clientData/>
  </xdr:twoCellAnchor>
  <xdr:twoCellAnchor>
    <xdr:from>
      <xdr:col>1</xdr:col>
      <xdr:colOff>46606</xdr:colOff>
      <xdr:row>955</xdr:row>
      <xdr:rowOff>34953</xdr:rowOff>
    </xdr:from>
    <xdr:to>
      <xdr:col>1</xdr:col>
      <xdr:colOff>652799</xdr:colOff>
      <xdr:row>955</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8"/>
        <a:stretch>
          <a:fillRect/>
        </a:stretch>
      </xdr:blipFill>
      <xdr:spPr>
        <a:xfrm>
          <a:off x="1002019" y="666959724"/>
          <a:ext cx="606193" cy="617524"/>
        </a:xfrm>
        <a:prstGeom prst="rect">
          <a:avLst/>
        </a:prstGeom>
      </xdr:spPr>
    </xdr:pic>
    <xdr:clientData/>
  </xdr:twoCellAnchor>
  <xdr:twoCellAnchor>
    <xdr:from>
      <xdr:col>1</xdr:col>
      <xdr:colOff>34954</xdr:colOff>
      <xdr:row>956</xdr:row>
      <xdr:rowOff>46606</xdr:rowOff>
    </xdr:from>
    <xdr:to>
      <xdr:col>1</xdr:col>
      <xdr:colOff>699082</xdr:colOff>
      <xdr:row>957</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89"/>
        <a:stretch>
          <a:fillRect/>
        </a:stretch>
      </xdr:blipFill>
      <xdr:spPr>
        <a:xfrm>
          <a:off x="990367" y="667670459"/>
          <a:ext cx="664128" cy="669853"/>
        </a:xfrm>
        <a:prstGeom prst="rect">
          <a:avLst/>
        </a:prstGeom>
      </xdr:spPr>
    </xdr:pic>
    <xdr:clientData/>
  </xdr:twoCellAnchor>
  <xdr:twoCellAnchor>
    <xdr:from>
      <xdr:col>1</xdr:col>
      <xdr:colOff>58257</xdr:colOff>
      <xdr:row>957</xdr:row>
      <xdr:rowOff>58256</xdr:rowOff>
    </xdr:from>
    <xdr:to>
      <xdr:col>1</xdr:col>
      <xdr:colOff>652477</xdr:colOff>
      <xdr:row>957</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0"/>
        <a:stretch>
          <a:fillRect/>
        </a:stretch>
      </xdr:blipFill>
      <xdr:spPr>
        <a:xfrm>
          <a:off x="1013670" y="668381192"/>
          <a:ext cx="594220" cy="635000"/>
        </a:xfrm>
        <a:prstGeom prst="rect">
          <a:avLst/>
        </a:prstGeom>
      </xdr:spPr>
    </xdr:pic>
    <xdr:clientData/>
  </xdr:twoCellAnchor>
  <xdr:twoCellAnchor>
    <xdr:from>
      <xdr:col>1</xdr:col>
      <xdr:colOff>23303</xdr:colOff>
      <xdr:row>958</xdr:row>
      <xdr:rowOff>34955</xdr:rowOff>
    </xdr:from>
    <xdr:to>
      <xdr:col>1</xdr:col>
      <xdr:colOff>757339</xdr:colOff>
      <xdr:row>958</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1"/>
        <a:stretch>
          <a:fillRect/>
        </a:stretch>
      </xdr:blipFill>
      <xdr:spPr>
        <a:xfrm>
          <a:off x="978716" y="669056973"/>
          <a:ext cx="734036" cy="633022"/>
        </a:xfrm>
        <a:prstGeom prst="rect">
          <a:avLst/>
        </a:prstGeom>
      </xdr:spPr>
    </xdr:pic>
    <xdr:clientData/>
  </xdr:twoCellAnchor>
  <xdr:twoCellAnchor>
    <xdr:from>
      <xdr:col>1</xdr:col>
      <xdr:colOff>11651</xdr:colOff>
      <xdr:row>959</xdr:row>
      <xdr:rowOff>0</xdr:rowOff>
    </xdr:from>
    <xdr:to>
      <xdr:col>1</xdr:col>
      <xdr:colOff>745687</xdr:colOff>
      <xdr:row>959</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1"/>
        <a:stretch>
          <a:fillRect/>
        </a:stretch>
      </xdr:blipFill>
      <xdr:spPr>
        <a:xfrm>
          <a:off x="967064" y="669721101"/>
          <a:ext cx="734036" cy="633022"/>
        </a:xfrm>
        <a:prstGeom prst="rect">
          <a:avLst/>
        </a:prstGeom>
      </xdr:spPr>
    </xdr:pic>
    <xdr:clientData/>
  </xdr:twoCellAnchor>
  <xdr:twoCellAnchor>
    <xdr:from>
      <xdr:col>1</xdr:col>
      <xdr:colOff>34954</xdr:colOff>
      <xdr:row>960</xdr:row>
      <xdr:rowOff>34954</xdr:rowOff>
    </xdr:from>
    <xdr:to>
      <xdr:col>1</xdr:col>
      <xdr:colOff>768990</xdr:colOff>
      <xdr:row>960</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1"/>
        <a:stretch>
          <a:fillRect/>
        </a:stretch>
      </xdr:blipFill>
      <xdr:spPr>
        <a:xfrm>
          <a:off x="990367" y="670455137"/>
          <a:ext cx="734036" cy="633022"/>
        </a:xfrm>
        <a:prstGeom prst="rect">
          <a:avLst/>
        </a:prstGeom>
      </xdr:spPr>
    </xdr:pic>
    <xdr:clientData/>
  </xdr:twoCellAnchor>
  <xdr:twoCellAnchor>
    <xdr:from>
      <xdr:col>1</xdr:col>
      <xdr:colOff>46605</xdr:colOff>
      <xdr:row>961</xdr:row>
      <xdr:rowOff>46605</xdr:rowOff>
    </xdr:from>
    <xdr:to>
      <xdr:col>1</xdr:col>
      <xdr:colOff>777983</xdr:colOff>
      <xdr:row>961</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2"/>
        <a:stretch>
          <a:fillRect/>
        </a:stretch>
      </xdr:blipFill>
      <xdr:spPr>
        <a:xfrm>
          <a:off x="1002018" y="671165871"/>
          <a:ext cx="731378" cy="640826"/>
        </a:xfrm>
        <a:prstGeom prst="rect">
          <a:avLst/>
        </a:prstGeom>
      </xdr:spPr>
    </xdr:pic>
    <xdr:clientData/>
  </xdr:twoCellAnchor>
  <xdr:twoCellAnchor>
    <xdr:from>
      <xdr:col>1</xdr:col>
      <xdr:colOff>34954</xdr:colOff>
      <xdr:row>962</xdr:row>
      <xdr:rowOff>23303</xdr:rowOff>
    </xdr:from>
    <xdr:to>
      <xdr:col>1</xdr:col>
      <xdr:colOff>853530</xdr:colOff>
      <xdr:row>962</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3"/>
        <a:stretch>
          <a:fillRect/>
        </a:stretch>
      </xdr:blipFill>
      <xdr:spPr>
        <a:xfrm>
          <a:off x="990367" y="671841652"/>
          <a:ext cx="818576" cy="664128"/>
        </a:xfrm>
        <a:prstGeom prst="rect">
          <a:avLst/>
        </a:prstGeom>
      </xdr:spPr>
    </xdr:pic>
    <xdr:clientData/>
  </xdr:twoCellAnchor>
  <xdr:twoCellAnchor>
    <xdr:from>
      <xdr:col>1</xdr:col>
      <xdr:colOff>34955</xdr:colOff>
      <xdr:row>963</xdr:row>
      <xdr:rowOff>34954</xdr:rowOff>
    </xdr:from>
    <xdr:to>
      <xdr:col>1</xdr:col>
      <xdr:colOff>794195</xdr:colOff>
      <xdr:row>963</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4"/>
        <a:stretch>
          <a:fillRect/>
        </a:stretch>
      </xdr:blipFill>
      <xdr:spPr>
        <a:xfrm>
          <a:off x="990368" y="672552385"/>
          <a:ext cx="759240" cy="640826"/>
        </a:xfrm>
        <a:prstGeom prst="rect">
          <a:avLst/>
        </a:prstGeom>
      </xdr:spPr>
    </xdr:pic>
    <xdr:clientData/>
  </xdr:twoCellAnchor>
  <xdr:twoCellAnchor>
    <xdr:from>
      <xdr:col>1</xdr:col>
      <xdr:colOff>34953</xdr:colOff>
      <xdr:row>964</xdr:row>
      <xdr:rowOff>34954</xdr:rowOff>
    </xdr:from>
    <xdr:to>
      <xdr:col>1</xdr:col>
      <xdr:colOff>801533</xdr:colOff>
      <xdr:row>964</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5"/>
        <a:stretch>
          <a:fillRect/>
        </a:stretch>
      </xdr:blipFill>
      <xdr:spPr>
        <a:xfrm>
          <a:off x="990366" y="673251468"/>
          <a:ext cx="766580" cy="629174"/>
        </a:xfrm>
        <a:prstGeom prst="rect">
          <a:avLst/>
        </a:prstGeom>
      </xdr:spPr>
    </xdr:pic>
    <xdr:clientData/>
  </xdr:twoCellAnchor>
  <xdr:twoCellAnchor>
    <xdr:from>
      <xdr:col>1</xdr:col>
      <xdr:colOff>46605</xdr:colOff>
      <xdr:row>965</xdr:row>
      <xdr:rowOff>34954</xdr:rowOff>
    </xdr:from>
    <xdr:to>
      <xdr:col>1</xdr:col>
      <xdr:colOff>524312</xdr:colOff>
      <xdr:row>965</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6"/>
        <a:stretch>
          <a:fillRect/>
        </a:stretch>
      </xdr:blipFill>
      <xdr:spPr>
        <a:xfrm>
          <a:off x="1002018" y="673950550"/>
          <a:ext cx="477707" cy="630934"/>
        </a:xfrm>
        <a:prstGeom prst="rect">
          <a:avLst/>
        </a:prstGeom>
      </xdr:spPr>
    </xdr:pic>
    <xdr:clientData/>
  </xdr:twoCellAnchor>
  <xdr:twoCellAnchor>
    <xdr:from>
      <xdr:col>1</xdr:col>
      <xdr:colOff>46606</xdr:colOff>
      <xdr:row>966</xdr:row>
      <xdr:rowOff>46605</xdr:rowOff>
    </xdr:from>
    <xdr:to>
      <xdr:col>1</xdr:col>
      <xdr:colOff>524313</xdr:colOff>
      <xdr:row>966</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6"/>
        <a:stretch>
          <a:fillRect/>
        </a:stretch>
      </xdr:blipFill>
      <xdr:spPr>
        <a:xfrm>
          <a:off x="1002019" y="674661284"/>
          <a:ext cx="477707" cy="630934"/>
        </a:xfrm>
        <a:prstGeom prst="rect">
          <a:avLst/>
        </a:prstGeom>
      </xdr:spPr>
    </xdr:pic>
    <xdr:clientData/>
  </xdr:twoCellAnchor>
  <xdr:twoCellAnchor>
    <xdr:from>
      <xdr:col>1</xdr:col>
      <xdr:colOff>104860</xdr:colOff>
      <xdr:row>972</xdr:row>
      <xdr:rowOff>34952</xdr:rowOff>
    </xdr:from>
    <xdr:to>
      <xdr:col>1</xdr:col>
      <xdr:colOff>559265</xdr:colOff>
      <xdr:row>972</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7"/>
        <a:stretch>
          <a:fillRect/>
        </a:stretch>
      </xdr:blipFill>
      <xdr:spPr>
        <a:xfrm>
          <a:off x="1060273" y="676746879"/>
          <a:ext cx="454405" cy="641513"/>
        </a:xfrm>
        <a:prstGeom prst="rect">
          <a:avLst/>
        </a:prstGeom>
      </xdr:spPr>
    </xdr:pic>
    <xdr:clientData/>
  </xdr:twoCellAnchor>
  <xdr:twoCellAnchor>
    <xdr:from>
      <xdr:col>1</xdr:col>
      <xdr:colOff>139816</xdr:colOff>
      <xdr:row>973</xdr:row>
      <xdr:rowOff>34954</xdr:rowOff>
    </xdr:from>
    <xdr:to>
      <xdr:col>1</xdr:col>
      <xdr:colOff>571616</xdr:colOff>
      <xdr:row>973</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8"/>
        <a:stretch>
          <a:fillRect/>
        </a:stretch>
      </xdr:blipFill>
      <xdr:spPr>
        <a:xfrm>
          <a:off x="1095229" y="677445963"/>
          <a:ext cx="431800" cy="635000"/>
        </a:xfrm>
        <a:prstGeom prst="rect">
          <a:avLst/>
        </a:prstGeom>
      </xdr:spPr>
    </xdr:pic>
    <xdr:clientData/>
  </xdr:twoCellAnchor>
  <xdr:twoCellAnchor>
    <xdr:from>
      <xdr:col>1</xdr:col>
      <xdr:colOff>139816</xdr:colOff>
      <xdr:row>974</xdr:row>
      <xdr:rowOff>46605</xdr:rowOff>
    </xdr:from>
    <xdr:to>
      <xdr:col>1</xdr:col>
      <xdr:colOff>571616</xdr:colOff>
      <xdr:row>974</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8"/>
        <a:stretch>
          <a:fillRect/>
        </a:stretch>
      </xdr:blipFill>
      <xdr:spPr>
        <a:xfrm>
          <a:off x="1095229" y="678156697"/>
          <a:ext cx="431800" cy="635000"/>
        </a:xfrm>
        <a:prstGeom prst="rect">
          <a:avLst/>
        </a:prstGeom>
      </xdr:spPr>
    </xdr:pic>
    <xdr:clientData/>
  </xdr:twoCellAnchor>
  <xdr:twoCellAnchor>
    <xdr:from>
      <xdr:col>1</xdr:col>
      <xdr:colOff>128165</xdr:colOff>
      <xdr:row>975</xdr:row>
      <xdr:rowOff>34954</xdr:rowOff>
    </xdr:from>
    <xdr:to>
      <xdr:col>1</xdr:col>
      <xdr:colOff>585365</xdr:colOff>
      <xdr:row>975</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599"/>
        <a:stretch>
          <a:fillRect/>
        </a:stretch>
      </xdr:blipFill>
      <xdr:spPr>
        <a:xfrm>
          <a:off x="1083578" y="680242293"/>
          <a:ext cx="457200" cy="647700"/>
        </a:xfrm>
        <a:prstGeom prst="rect">
          <a:avLst/>
        </a:prstGeom>
      </xdr:spPr>
    </xdr:pic>
    <xdr:clientData/>
  </xdr:twoCellAnchor>
  <xdr:twoCellAnchor>
    <xdr:from>
      <xdr:col>1</xdr:col>
      <xdr:colOff>58256</xdr:colOff>
      <xdr:row>968</xdr:row>
      <xdr:rowOff>11651</xdr:rowOff>
    </xdr:from>
    <xdr:to>
      <xdr:col>1</xdr:col>
      <xdr:colOff>502756</xdr:colOff>
      <xdr:row>968</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0"/>
        <a:stretch>
          <a:fillRect/>
        </a:stretch>
      </xdr:blipFill>
      <xdr:spPr>
        <a:xfrm>
          <a:off x="1013669" y="675325412"/>
          <a:ext cx="444500" cy="652478"/>
        </a:xfrm>
        <a:prstGeom prst="rect">
          <a:avLst/>
        </a:prstGeom>
      </xdr:spPr>
    </xdr:pic>
    <xdr:clientData/>
  </xdr:twoCellAnchor>
  <xdr:twoCellAnchor>
    <xdr:from>
      <xdr:col>1</xdr:col>
      <xdr:colOff>93211</xdr:colOff>
      <xdr:row>969</xdr:row>
      <xdr:rowOff>23303</xdr:rowOff>
    </xdr:from>
    <xdr:to>
      <xdr:col>1</xdr:col>
      <xdr:colOff>537711</xdr:colOff>
      <xdr:row>969</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0"/>
        <a:stretch>
          <a:fillRect/>
        </a:stretch>
      </xdr:blipFill>
      <xdr:spPr>
        <a:xfrm>
          <a:off x="1048624" y="676036147"/>
          <a:ext cx="444500" cy="652478"/>
        </a:xfrm>
        <a:prstGeom prst="rect">
          <a:avLst/>
        </a:prstGeom>
      </xdr:spPr>
    </xdr:pic>
    <xdr:clientData/>
  </xdr:twoCellAnchor>
  <xdr:twoCellAnchor>
    <xdr:from>
      <xdr:col>1</xdr:col>
      <xdr:colOff>104862</xdr:colOff>
      <xdr:row>970</xdr:row>
      <xdr:rowOff>11651</xdr:rowOff>
    </xdr:from>
    <xdr:to>
      <xdr:col>1</xdr:col>
      <xdr:colOff>549362</xdr:colOff>
      <xdr:row>970</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0"/>
        <a:stretch>
          <a:fillRect/>
        </a:stretch>
      </xdr:blipFill>
      <xdr:spPr>
        <a:xfrm>
          <a:off x="1060275" y="676723578"/>
          <a:ext cx="444500" cy="652478"/>
        </a:xfrm>
        <a:prstGeom prst="rect">
          <a:avLst/>
        </a:prstGeom>
      </xdr:spPr>
    </xdr:pic>
    <xdr:clientData/>
  </xdr:twoCellAnchor>
  <xdr:twoCellAnchor>
    <xdr:from>
      <xdr:col>1</xdr:col>
      <xdr:colOff>94143</xdr:colOff>
      <xdr:row>971</xdr:row>
      <xdr:rowOff>24236</xdr:rowOff>
    </xdr:from>
    <xdr:to>
      <xdr:col>1</xdr:col>
      <xdr:colOff>538643</xdr:colOff>
      <xdr:row>971</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0"/>
        <a:stretch>
          <a:fillRect/>
        </a:stretch>
      </xdr:blipFill>
      <xdr:spPr>
        <a:xfrm>
          <a:off x="1049556" y="677435245"/>
          <a:ext cx="444500" cy="652478"/>
        </a:xfrm>
        <a:prstGeom prst="rect">
          <a:avLst/>
        </a:prstGeom>
      </xdr:spPr>
    </xdr:pic>
    <xdr:clientData/>
  </xdr:twoCellAnchor>
  <xdr:twoCellAnchor>
    <xdr:from>
      <xdr:col>1</xdr:col>
      <xdr:colOff>69908</xdr:colOff>
      <xdr:row>967</xdr:row>
      <xdr:rowOff>46606</xdr:rowOff>
    </xdr:from>
    <xdr:to>
      <xdr:col>1</xdr:col>
      <xdr:colOff>547615</xdr:colOff>
      <xdr:row>967</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6"/>
        <a:stretch>
          <a:fillRect/>
        </a:stretch>
      </xdr:blipFill>
      <xdr:spPr>
        <a:xfrm>
          <a:off x="1025321" y="675360367"/>
          <a:ext cx="477707" cy="630934"/>
        </a:xfrm>
        <a:prstGeom prst="rect">
          <a:avLst/>
        </a:prstGeom>
      </xdr:spPr>
    </xdr:pic>
    <xdr:clientData/>
  </xdr:twoCellAnchor>
  <xdr:twoCellAnchor>
    <xdr:from>
      <xdr:col>1</xdr:col>
      <xdr:colOff>90714</xdr:colOff>
      <xdr:row>952</xdr:row>
      <xdr:rowOff>12221</xdr:rowOff>
    </xdr:from>
    <xdr:to>
      <xdr:col>1</xdr:col>
      <xdr:colOff>566964</xdr:colOff>
      <xdr:row>952</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1"/>
        <a:stretch>
          <a:fillRect/>
        </a:stretch>
      </xdr:blipFill>
      <xdr:spPr>
        <a:xfrm>
          <a:off x="1043214" y="670005257"/>
          <a:ext cx="476250" cy="647749"/>
        </a:xfrm>
        <a:prstGeom prst="rect">
          <a:avLst/>
        </a:prstGeom>
      </xdr:spPr>
    </xdr:pic>
    <xdr:clientData/>
  </xdr:twoCellAnchor>
  <xdr:twoCellAnchor>
    <xdr:from>
      <xdr:col>1</xdr:col>
      <xdr:colOff>136072</xdr:colOff>
      <xdr:row>951</xdr:row>
      <xdr:rowOff>45357</xdr:rowOff>
    </xdr:from>
    <xdr:to>
      <xdr:col>1</xdr:col>
      <xdr:colOff>544286</xdr:colOff>
      <xdr:row>952</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2"/>
        <a:stretch>
          <a:fillRect/>
        </a:stretch>
      </xdr:blipFill>
      <xdr:spPr>
        <a:xfrm>
          <a:off x="1088572" y="669335357"/>
          <a:ext cx="408214" cy="679980"/>
        </a:xfrm>
        <a:prstGeom prst="rect">
          <a:avLst/>
        </a:prstGeom>
      </xdr:spPr>
    </xdr:pic>
    <xdr:clientData/>
  </xdr:twoCellAnchor>
  <xdr:twoCellAnchor>
    <xdr:from>
      <xdr:col>1</xdr:col>
      <xdr:colOff>68036</xdr:colOff>
      <xdr:row>976</xdr:row>
      <xdr:rowOff>34766</xdr:rowOff>
    </xdr:from>
    <xdr:to>
      <xdr:col>1</xdr:col>
      <xdr:colOff>582846</xdr:colOff>
      <xdr:row>977</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3"/>
        <a:stretch>
          <a:fillRect/>
        </a:stretch>
      </xdr:blipFill>
      <xdr:spPr>
        <a:xfrm>
          <a:off x="1020536" y="686900659"/>
          <a:ext cx="514810" cy="668270"/>
        </a:xfrm>
        <a:prstGeom prst="rect">
          <a:avLst/>
        </a:prstGeom>
      </xdr:spPr>
    </xdr:pic>
    <xdr:clientData/>
  </xdr:twoCellAnchor>
  <xdr:twoCellAnchor editAs="oneCell">
    <xdr:from>
      <xdr:col>1</xdr:col>
      <xdr:colOff>97693</xdr:colOff>
      <xdr:row>977</xdr:row>
      <xdr:rowOff>27914</xdr:rowOff>
    </xdr:from>
    <xdr:to>
      <xdr:col>1</xdr:col>
      <xdr:colOff>607645</xdr:colOff>
      <xdr:row>978</xdr:row>
      <xdr:rowOff>10047</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4"/>
        <a:stretch>
          <a:fillRect/>
        </a:stretch>
      </xdr:blipFill>
      <xdr:spPr>
        <a:xfrm>
          <a:off x="1046704" y="682478463"/>
          <a:ext cx="509952" cy="6799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1001" totalsRowShown="0" headerRowDxfId="87" dataDxfId="85" headerRowBorderDxfId="86" tableBorderDxfId="84">
  <autoFilter ref="A1:AB1001" xr:uid="{2C3F7A77-AA9A-9049-9BD3-D03FDDAB2B95}"/>
  <tableColumns count="28">
    <tableColumn id="28" xr3:uid="{0CDE7E80-246F-9642-A518-1282133B0DD5}" name="Code" dataDxfId="83"/>
    <tableColumn id="1" xr3:uid="{2C453DBF-7AB3-4C4E-AB99-D0695F989E26}" name="Foto" dataDxfId="82"/>
    <tableColumn id="3" xr3:uid="{F2B89EA9-E152-AC45-BAD1-18B8A1A78055}" name="Type" dataDxfId="81"/>
    <tableColumn id="4" xr3:uid="{E079105E-5F52-DC43-8691-683EFDF2D6A8}" name="Category" dataDxfId="80"/>
    <tableColumn id="5" xr3:uid="{DC8749DD-8D68-5641-B45F-3231107C111B}" name="Nombre del artículo" dataDxfId="79"/>
    <tableColumn id="6" xr3:uid="{5ACC1848-DB9A-1D4E-8959-7ACE34F9684E}" name="Talla" dataDxfId="78"/>
    <tableColumn id="7" xr3:uid="{64C559F8-872F-9C40-926B-1FBAD12F046B}" name="Brand" dataDxfId="77"/>
    <tableColumn id="12" xr3:uid="{AC24821D-9AD1-3A46-A2DD-6430B612E786}" name="Precio" dataDxfId="76">
      <calculatedColumnFormula>INVENTARIO[[#This Row],[Precio Final]]</calculatedColumnFormula>
    </tableColumn>
    <tableColumn id="13" xr3:uid="{99FED3F8-23A2-7D44-A402-D8E46215D411}" name="Pricing 1" dataDxfId="75">
      <calculatedColumnFormula>U2</calculatedColumnFormula>
    </tableColumn>
    <tableColumn id="15" xr3:uid="{A92ECA4D-AC2B-A744-AA0A-A77850574C37}" name="Entradas" dataDxfId="74"/>
    <tableColumn id="16" xr3:uid="{616B21E5-25FD-B94F-97F9-58B8EDC40DE6}" name="Salidas" dataDxfId="73">
      <calculatedColumnFormula>SUMIFS(VENTAS[Cantidad],VENTAS[Código del producto Vendido],INVENTARIO[[#This Row],[Code]])</calculatedColumnFormula>
    </tableColumn>
    <tableColumn id="17" xr3:uid="{9D7AB1D3-B97D-A245-B71B-95057FAAC447}" name="Stock Actual" dataDxfId="2">
      <calculatedColumnFormula>INVENTARIO[[#This Row],[Entradas]]-INVENTARIO[[#This Row],[Salidas]]</calculatedColumnFormula>
    </tableColumn>
    <tableColumn id="8" xr3:uid="{CD73F642-108F-9C4A-8F93-51BCE0CF89A6}" name="Comisión 10%" dataDxfId="0">
      <calculatedColumnFormula>INVENTARIO[[#This Row],[Precio Final]]*10%</calculatedColumnFormula>
    </tableColumn>
    <tableColumn id="18" xr3:uid="{C19FC3A5-7F68-BD46-AB51-847A5CF1C420}" name="Costo Unitario (MXN)" dataDxfId="1"/>
    <tableColumn id="19" xr3:uid="{AA7C9989-9B9A-DE41-84B3-E777B0CFFC80}" name="USD -&gt; MXN" dataDxfId="72"/>
    <tableColumn id="20" xr3:uid="{47CEAB57-BA58-3A4E-8836-7547C0A8670B}" name="Costo Unitario (USD)" dataDxfId="71">
      <calculatedColumnFormula>N2/O2</calculatedColumnFormula>
    </tableColumn>
    <tableColumn id="21" xr3:uid="{6044B009-325A-1E48-996D-3795B08AD37D}" name="Peso (g)" dataDxfId="70"/>
    <tableColumn id="22" xr3:uid="{3FE36986-70B1-7045-B79B-1F306E510CCC}" name="Precio Envío Kilogramo (USD)" dataDxfId="69"/>
    <tableColumn id="23" xr3:uid="{8E0BCE09-A215-4E49-9ADF-CC46A3A57580}" name="Costo Envío (USD)" dataDxfId="68" dataCellStyle="Currency">
      <calculatedColumnFormula>Q2*R2/1000</calculatedColumnFormula>
    </tableColumn>
    <tableColumn id="25" xr3:uid="{D2FD5BA1-0777-4446-96AC-0A15858284E3}" name="Costo total" dataDxfId="67" dataCellStyle="Currency">
      <calculatedColumnFormula>(P2+S2)-INVENTARIO[[#This Row],[Comisión 10%]]</calculatedColumnFormula>
    </tableColumn>
    <tableColumn id="26" xr3:uid="{0CF8E044-9EA3-C143-9605-5C9780CD5463}" name="Precio Venta Ideal (x1.5)" dataDxfId="66">
      <calculatedColumnFormula>ROUNDUP(T2,0)</calculatedColumnFormula>
    </tableColumn>
    <tableColumn id="14" xr3:uid="{F696554F-9947-834E-9EAD-4D4726C2FF95}" name="Precio Final" dataDxfId="65"/>
    <tableColumn id="27" xr3:uid="{BC945D69-9F4B-7A40-8582-5050E162AF5D}" name="Ganancia Unitaria" dataDxfId="64">
      <calculatedColumnFormula>INVENTARIO[[#This Row],[Precio Final]]-(INVENTARIO[[#This Row],[Comisión 10%]]+INVENTARIO[[#This Row],[Costo total]])</calculatedColumnFormula>
    </tableColumn>
    <tableColumn id="9" xr3:uid="{1FAF5B63-ACBA-B242-90DB-527D9503C481}" name="Ganancia x Cant Ventas" dataDxfId="63">
      <calculatedColumnFormula>INVENTARIO[[#This Row],[Ganancia Unitaria]]*INVENTARIO[[#This Row],[Salidas]]</calculatedColumnFormula>
    </tableColumn>
    <tableColumn id="2" xr3:uid="{C756BB23-1EDA-C348-A3F9-8A96A71F7019}" name="Detalles de la Compra" dataDxfId="62"/>
    <tableColumn id="11" xr3:uid="{26BCEB9F-AB2B-5E44-9823-BCD18B1CB208}" name="Column1" dataDxfId="61"/>
    <tableColumn id="10" xr3:uid="{87671A5C-EC68-EF4A-9618-6A934F304BAD}" name="Gastos totales" dataDxfId="60">
      <calculatedColumnFormula>INVENTARIO[[#This Row],[Costo total]]*INVENTARIO[[#This Row],[Entradas]]</calculatedColumnFormula>
    </tableColumn>
    <tableColumn id="24" xr3:uid="{A10D49C4-19A5-574A-B9F1-0BFB93A95AD3}" name="Valor Stock Actual" dataDxfId="59">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2" totalsRowShown="0" headerRowDxfId="51">
  <autoFilter ref="A2:L782" xr:uid="{E74EA521-20AF-4144-BFD6-B4CAB243FD5C}"/>
  <tableColumns count="12">
    <tableColumn id="10" xr3:uid="{254F3DD0-681F-D044-B8E6-8248EFC4ED42}" name="Fecha" dataDxfId="50"/>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49">
      <calculatedColumnFormula>IFERROR(VLOOKUP(VENTAS[[#This Row],[Código del producto Vendido]],INVENTARIO[],5,FALSE),"-")</calculatedColumnFormula>
    </tableColumn>
    <tableColumn id="5" xr3:uid="{2D8E74F0-BFC9-3345-9C72-753D75E3B370}" name="Cantidad" dataDxfId="48"/>
    <tableColumn id="6" xr3:uid="{36BE525D-D788-A445-9780-12D5093CE733}" name="Precio Venta" dataDxfId="47"/>
    <tableColumn id="9" xr3:uid="{C7149008-C071-C449-8FD5-0D78B763144A}" name="Total" dataDxfId="46">
      <calculatedColumnFormula>VENTAS[[#This Row],[Cantidad]]*VENTAS[[#This Row],[Precio Venta]]</calculatedColumnFormula>
    </tableColumn>
    <tableColumn id="17" xr3:uid="{F982F0FF-F144-0E44-9EA6-4B1C618EBFC1}" name="Comisión 10%" dataDxfId="45">
      <calculatedColumnFormula>IF(VENTAS[[#This Row],[Nombre del Gestor]]&gt;1,  VENTAS[[#This Row],[Total]]*10%, 0)</calculatedColumnFormula>
    </tableColumn>
    <tableColumn id="7" xr3:uid="{8DAE9700-3722-EE49-8126-9BBFB9E8BC1C}" name="Costo" dataDxfId="44">
      <calculatedColumnFormula>IFERROR(VLOOKUP(VENTAS[[#This Row],[Código del producto Vendido]],INVENTARIO[],24,FALSE),"-")</calculatedColumnFormula>
    </tableColumn>
    <tableColumn id="8" xr3:uid="{0AF0F1FD-94AA-9344-8CD7-35AB106FDE9E}" name="Ganancia" dataDxfId="43">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36" dataDxfId="34" headerRowBorderDxfId="35" tableBorderDxfId="33">
  <autoFilter ref="A2:AB547" xr:uid="{14D7506B-EE85-F544-9961-B2BE754DC6E2}"/>
  <tableColumns count="28">
    <tableColumn id="28" xr3:uid="{6924604D-20AE-444E-AB39-213FDBB93805}" name="Code" dataDxfId="32"/>
    <tableColumn id="1" xr3:uid="{67088303-79E9-9A48-BC28-F3B64230F6C3}" name="Foto" dataDxfId="31"/>
    <tableColumn id="3" xr3:uid="{306D90C9-037E-E943-A37B-1A2F624E191C}" name="Type" dataDxfId="30"/>
    <tableColumn id="4" xr3:uid="{AA219E3E-53C1-4649-A48E-E7A0AF1A0FE3}" name="Category" dataDxfId="29"/>
    <tableColumn id="5" xr3:uid="{C0428216-B3C9-4746-8F2B-7CBBC7533BD0}" name="Title" dataDxfId="28"/>
    <tableColumn id="6" xr3:uid="{126BAD91-D1D1-B04F-B68A-43BBB58D797A}" name="Description" dataDxfId="27"/>
    <tableColumn id="7" xr3:uid="{53E103DA-D950-8A4E-ABE3-EF3BF8BDC46B}" name="Brand" dataDxfId="26"/>
    <tableColumn id="8" xr3:uid="{41A50BC1-36FF-4646-B51F-4B8E1A2A0B07}" name="Keywords" dataDxfId="25"/>
    <tableColumn id="9" xr3:uid="{170AA51B-B892-D745-83B4-79A70D944C53}" name="Unit" dataDxfId="24"/>
    <tableColumn id="10" xr3:uid="{F2A6E94D-C36C-B149-AB2E-F97B12E8D29D}" name="Unit Tag" dataDxfId="23"/>
    <tableColumn id="11" xr3:uid="{1B16B37E-C921-CD4C-95D0-FDC3402B70CA}" name="Picture" dataDxfId="22"/>
    <tableColumn id="12" xr3:uid="{46402FEC-3FC5-B94A-BB92-617F98D6457C}" name="Media" dataDxfId="21"/>
    <tableColumn id="13" xr3:uid="{E1169533-A858-2D4F-BB62-61F27FCBED7E}" name="Pricing 1" dataDxfId="20">
      <calculatedColumnFormula>Z3</calculatedColumnFormula>
    </tableColumn>
    <tableColumn id="14" xr3:uid="{9D22A055-7E22-C149-9EF1-F3AD9A0841E5}" name="Pricing Ref 1" dataDxfId="19"/>
    <tableColumn id="15" xr3:uid="{74A6110A-0A09-3E40-8E5C-9764FB41CD73}" name="Entradas" dataDxfId="18"/>
    <tableColumn id="16" xr3:uid="{D3F5D272-2B64-B64B-86E2-8AFD492E442C}" name="Salidas" dataDxfId="17">
      <calculatedColumnFormula>SUMIFS(VENTAS[Cantidad],VENTAS[Código del producto Vendido],INVENTARIO4[[#This Row],[Code]])</calculatedColumnFormula>
    </tableColumn>
    <tableColumn id="17" xr3:uid="{738043F2-EE05-B84A-AA0E-7219D2AEBA15}" name="Stock Actual" dataDxfId="16">
      <calculatedColumnFormula>INVENTARIO4[[#This Row],[Entradas]]-INVENTARIO4[[#This Row],[Salidas]]</calculatedColumnFormula>
    </tableColumn>
    <tableColumn id="18" xr3:uid="{79A569C6-DD9F-BD44-9C31-9B2292B206E7}" name="Costo Unitario (MXN)" dataDxfId="15"/>
    <tableColumn id="19" xr3:uid="{8F6B41AF-DE18-C04C-A82F-331CC46B6B06}" name="USD -&gt; MXN" dataDxfId="14"/>
    <tableColumn id="20" xr3:uid="{BF821352-596F-5C4F-A44A-A6F7D727DAE6}" name="Costo Unitario (USD)" dataDxfId="13">
      <calculatedColumnFormula>R3/S3</calculatedColumnFormula>
    </tableColumn>
    <tableColumn id="21" xr3:uid="{3B9E20DB-F951-D84D-9199-CE37EEF9E14D}" name="Peso (g)" dataDxfId="12"/>
    <tableColumn id="22" xr3:uid="{CC8C3E1F-A1FB-9947-96B6-E0C27CABA4F8}" name="Precio Envío Kilogramo (USD)" dataDxfId="11"/>
    <tableColumn id="23" xr3:uid="{053FDAB1-655B-2C48-AA48-1BA0172BBEB8}" name="Costo Envío (USD)" dataDxfId="10">
      <calculatedColumnFormula>U3*V3/1000</calculatedColumnFormula>
    </tableColumn>
    <tableColumn id="24" xr3:uid="{3E4C3ED2-4A31-2B42-9585-4F9CEEF8901F}" name="Costo Total (USD)" dataDxfId="9">
      <calculatedColumnFormula>T3+W3</calculatedColumnFormula>
    </tableColumn>
    <tableColumn id="25" xr3:uid="{6DE99281-FD17-DB4A-9D85-0DD7F14B4AB4}" name="Precio Venta Ideal" dataDxfId="8">
      <calculatedColumnFormula>T3*1.5+W3</calculatedColumnFormula>
    </tableColumn>
    <tableColumn id="26" xr3:uid="{03E0E835-B8C7-EE45-9FE1-F601486B7810}" name="Precio Venta Final" dataDxfId="7">
      <calculatedColumnFormula>ROUNDUP(Y3,0)</calculatedColumnFormula>
    </tableColumn>
    <tableColumn id="27" xr3:uid="{E703E02D-F252-E441-B95C-5E3D8F3FCD1A}" name="Ganancia" dataDxfId="6">
      <calculatedColumnFormula>Z3-T3-W3</calculatedColumnFormula>
    </tableColumn>
    <tableColumn id="2" xr3:uid="{3A433996-F7EE-4340-9165-CC87B27B9DE4}" name="Column1" dataDxfId="5"/>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4">
  <autoFilter ref="A1:B569" xr:uid="{7D660EA7-BFF4-C541-9EA8-F92EA01E3EDD}"/>
  <tableColumns count="2">
    <tableColumn id="1" xr3:uid="{F5D419F5-826E-7F48-9A5B-D9DB9F06764E}" name="Code"/>
    <tableColumn id="2" xr3:uid="{644F2C43-3800-0640-AB9D-489366D83DB3}" name="Picture" dataDxfId="3">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1001"/>
  <sheetViews>
    <sheetView showGridLines="0" tabSelected="1" topLeftCell="A967" zoomScale="110" zoomScaleNormal="130" workbookViewId="0">
      <selection activeCell="D969" sqref="D969"/>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2670</v>
      </c>
      <c r="AB1" s="165" t="s">
        <v>2671</v>
      </c>
    </row>
    <row r="2" spans="1:28" ht="55" customHeight="1" x14ac:dyDescent="0.15">
      <c r="A2" s="43" t="s">
        <v>1347</v>
      </c>
      <c r="B2" s="169"/>
      <c r="C2" s="170" t="s">
        <v>12</v>
      </c>
      <c r="D2" s="83" t="s">
        <v>2685</v>
      </c>
      <c r="E2" s="83" t="s">
        <v>2435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6">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1">
        <f>INVENTARIO[[#This Row],[Precio Final]]</f>
        <v>28</v>
      </c>
      <c r="I3" s="78">
        <f t="shared" ref="I3:I65" si="0">U3</f>
        <v>27.556666666666668</v>
      </c>
      <c r="J3" s="78">
        <v>1</v>
      </c>
      <c r="K3" s="112">
        <f>SUMIFS(VENTAS[Cantidad],VENTAS[Código del producto Vendido],INVENTARIO[[#This Row],[Code]])</f>
        <v>1</v>
      </c>
      <c r="L3" s="120">
        <f>INVENTARIO[[#This Row],[Entradas]]-INVENTARIO[[#This Row],[Salidas]]</f>
        <v>0</v>
      </c>
      <c r="M3" s="171">
        <f>INVENTARIO[[#This Row],[Precio Final]]*10%</f>
        <v>2.8000000000000003</v>
      </c>
      <c r="N3" s="42">
        <v>245</v>
      </c>
      <c r="O3" s="42">
        <v>18</v>
      </c>
      <c r="P3" s="42">
        <v>13.611111111111111</v>
      </c>
      <c r="Q3" s="110">
        <v>280</v>
      </c>
      <c r="R3" s="42">
        <v>17</v>
      </c>
      <c r="S3" s="177">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5">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6">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2434</v>
      </c>
      <c r="F5" s="78" t="s">
        <v>698</v>
      </c>
      <c r="G5" s="78" t="s">
        <v>164</v>
      </c>
      <c r="H5" s="171">
        <f>INVENTARIO[[#This Row],[Precio Final]]</f>
        <v>30</v>
      </c>
      <c r="I5" s="78">
        <f t="shared" si="0"/>
        <v>28.503333333333334</v>
      </c>
      <c r="J5" s="78">
        <v>1</v>
      </c>
      <c r="K5" s="112">
        <f>SUMIFS(VENTAS[Cantidad],VENTAS[Código del producto Vendido],INVENTARIO[[#This Row],[Code]])</f>
        <v>1</v>
      </c>
      <c r="L5" s="120">
        <f>INVENTARIO[[#This Row],[Entradas]]-INVENTARIO[[#This Row],[Salidas]]</f>
        <v>0</v>
      </c>
      <c r="M5" s="171">
        <f>INVENTARIO[[#This Row],[Precio Final]]*10%</f>
        <v>3</v>
      </c>
      <c r="N5" s="42">
        <v>238</v>
      </c>
      <c r="O5" s="42">
        <v>18</v>
      </c>
      <c r="P5" s="42">
        <v>13.222222222222221</v>
      </c>
      <c r="Q5" s="110">
        <v>340</v>
      </c>
      <c r="R5" s="42">
        <v>17</v>
      </c>
      <c r="S5" s="177">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5">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6">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1">
        <f>INVENTARIO[[#This Row],[Precio Final]]</f>
        <v>30</v>
      </c>
      <c r="I7" s="78">
        <f t="shared" si="0"/>
        <v>27.865833333333335</v>
      </c>
      <c r="J7" s="78">
        <v>1</v>
      </c>
      <c r="K7" s="112">
        <f>SUMIFS(VENTAS[Cantidad],VENTAS[Código del producto Vendido],INVENTARIO[[#This Row],[Code]])</f>
        <v>1</v>
      </c>
      <c r="L7" s="120">
        <f>INVENTARIO[[#This Row],[Entradas]]-INVENTARIO[[#This Row],[Salidas]]</f>
        <v>0</v>
      </c>
      <c r="M7" s="171">
        <f>INVENTARIO[[#This Row],[Precio Final]]*10%</f>
        <v>3</v>
      </c>
      <c r="N7" s="42">
        <v>238</v>
      </c>
      <c r="O7" s="42">
        <v>18</v>
      </c>
      <c r="P7" s="42">
        <v>13.222222222222221</v>
      </c>
      <c r="Q7" s="110">
        <v>315</v>
      </c>
      <c r="R7" s="42">
        <v>17</v>
      </c>
      <c r="S7" s="177">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5">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6">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1">
        <f>INVENTARIO[[#This Row],[Precio Final]]</f>
        <v>15</v>
      </c>
      <c r="I9" s="78">
        <f t="shared" si="0"/>
        <v>15.094999999999999</v>
      </c>
      <c r="J9" s="78">
        <v>2</v>
      </c>
      <c r="K9" s="112">
        <f>SUMIFS(VENTAS[Cantidad],VENTAS[Código del producto Vendido],INVENTARIO[[#This Row],[Code]])</f>
        <v>2</v>
      </c>
      <c r="L9" s="120">
        <f>INVENTARIO[[#This Row],[Entradas]]-INVENTARIO[[#This Row],[Salidas]]</f>
        <v>0</v>
      </c>
      <c r="M9" s="171">
        <f>INVENTARIO[[#This Row],[Precio Final]]*10%</f>
        <v>1.5</v>
      </c>
      <c r="N9" s="42">
        <v>123</v>
      </c>
      <c r="O9" s="42">
        <v>18</v>
      </c>
      <c r="P9" s="42">
        <v>6.833333333333333</v>
      </c>
      <c r="Q9" s="110">
        <v>190</v>
      </c>
      <c r="R9" s="42">
        <v>17</v>
      </c>
      <c r="S9" s="177">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5">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6">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1">
        <f>INVENTARIO[[#This Row],[Precio Final]]</f>
        <v>28</v>
      </c>
      <c r="I11" s="78">
        <f t="shared" si="0"/>
        <v>23.875</v>
      </c>
      <c r="J11" s="78">
        <v>1</v>
      </c>
      <c r="K11" s="112">
        <f>SUMIFS(VENTAS[Cantidad],VENTAS[Código del producto Vendido],INVENTARIO[[#This Row],[Code]])</f>
        <v>1</v>
      </c>
      <c r="L11" s="120">
        <f>INVENTARIO[[#This Row],[Entradas]]-INVENTARIO[[#This Row],[Salidas]]</f>
        <v>0</v>
      </c>
      <c r="M11" s="171">
        <f>INVENTARIO[[#This Row],[Precio Final]]*10%</f>
        <v>2.8000000000000003</v>
      </c>
      <c r="N11" s="42">
        <v>210</v>
      </c>
      <c r="O11" s="42">
        <v>18</v>
      </c>
      <c r="P11" s="42">
        <v>11.666666666666666</v>
      </c>
      <c r="Q11" s="110">
        <v>250</v>
      </c>
      <c r="R11" s="42">
        <v>17</v>
      </c>
      <c r="S11" s="177">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5">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6">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1">
        <f>INVENTARIO[[#This Row],[Precio Final]]</f>
        <v>22</v>
      </c>
      <c r="I13" s="78">
        <f t="shared" si="0"/>
        <v>21.7425</v>
      </c>
      <c r="J13" s="78">
        <v>2</v>
      </c>
      <c r="K13" s="112">
        <f>SUMIFS(VENTAS[Cantidad],VENTAS[Código del producto Vendido],INVENTARIO[[#This Row],[Code]])</f>
        <v>2</v>
      </c>
      <c r="L13" s="120">
        <f>INVENTARIO[[#This Row],[Entradas]]-INVENTARIO[[#This Row],[Salidas]]</f>
        <v>0</v>
      </c>
      <c r="M13" s="171">
        <f>INVENTARIO[[#This Row],[Precio Final]]*10%</f>
        <v>2.2000000000000002</v>
      </c>
      <c r="N13" s="42">
        <v>189</v>
      </c>
      <c r="O13" s="42">
        <v>18</v>
      </c>
      <c r="P13" s="42">
        <v>10.5</v>
      </c>
      <c r="Q13" s="110">
        <v>235</v>
      </c>
      <c r="R13" s="42">
        <v>17</v>
      </c>
      <c r="S13" s="177">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5">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2648</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6">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1">
        <f>INVENTARIO[[#This Row],[Precio Final]]</f>
        <v>22</v>
      </c>
      <c r="I15" s="78">
        <f t="shared" si="0"/>
        <v>17.9575</v>
      </c>
      <c r="J15" s="78">
        <v>1</v>
      </c>
      <c r="K15" s="112">
        <f>SUMIFS(VENTAS[Cantidad],VENTAS[Código del producto Vendido],INVENTARIO[[#This Row],[Code]])</f>
        <v>1</v>
      </c>
      <c r="L15" s="120">
        <f>INVENTARIO[[#This Row],[Entradas]]-INVENTARIO[[#This Row],[Salidas]]</f>
        <v>0</v>
      </c>
      <c r="M15" s="171">
        <f>INVENTARIO[[#This Row],[Precio Final]]*10%</f>
        <v>2.2000000000000002</v>
      </c>
      <c r="N15" s="42">
        <v>165</v>
      </c>
      <c r="O15" s="42">
        <v>18</v>
      </c>
      <c r="P15" s="42">
        <v>9.1666666666666661</v>
      </c>
      <c r="Q15" s="110">
        <v>165</v>
      </c>
      <c r="R15" s="42">
        <v>17</v>
      </c>
      <c r="S15" s="177">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5">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6">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1">
        <f>INVENTARIO[[#This Row],[Precio Final]]</f>
        <v>18</v>
      </c>
      <c r="I17" s="78">
        <f t="shared" si="0"/>
        <v>18.462499999999999</v>
      </c>
      <c r="J17" s="78">
        <v>1</v>
      </c>
      <c r="K17" s="112">
        <f>SUMIFS(VENTAS[Cantidad],VENTAS[Código del producto Vendido],INVENTARIO[[#This Row],[Code]])</f>
        <v>1</v>
      </c>
      <c r="L17" s="120">
        <f>INVENTARIO[[#This Row],[Entradas]]-INVENTARIO[[#This Row],[Salidas]]</f>
        <v>0</v>
      </c>
      <c r="M17" s="171">
        <f>INVENTARIO[[#This Row],[Precio Final]]*10%</f>
        <v>1.8</v>
      </c>
      <c r="N17" s="42">
        <v>168</v>
      </c>
      <c r="O17" s="42">
        <v>18</v>
      </c>
      <c r="P17" s="42">
        <v>9.3333333333333339</v>
      </c>
      <c r="Q17" s="110">
        <v>175</v>
      </c>
      <c r="R17" s="42">
        <v>17</v>
      </c>
      <c r="S17" s="177">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5">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6">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1">
        <f>INVENTARIO[[#This Row],[Precio Final]]</f>
        <v>25</v>
      </c>
      <c r="I19" s="78">
        <f t="shared" si="0"/>
        <v>29.758333333333333</v>
      </c>
      <c r="J19" s="78">
        <v>1</v>
      </c>
      <c r="K19" s="112">
        <f>SUMIFS(VENTAS[Cantidad],VENTAS[Código del producto Vendido],INVENTARIO[[#This Row],[Code]])</f>
        <v>1</v>
      </c>
      <c r="L19" s="120">
        <f>INVENTARIO[[#This Row],[Entradas]]-INVENTARIO[[#This Row],[Salidas]]</f>
        <v>0</v>
      </c>
      <c r="M19" s="171">
        <f>INVENTARIO[[#This Row],[Precio Final]]*10%</f>
        <v>2.5</v>
      </c>
      <c r="N19" s="42">
        <v>250</v>
      </c>
      <c r="O19" s="42">
        <v>18</v>
      </c>
      <c r="P19" s="42">
        <v>13.888888888888889</v>
      </c>
      <c r="Q19" s="110">
        <v>350</v>
      </c>
      <c r="R19" s="42">
        <v>17</v>
      </c>
      <c r="S19" s="177">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5">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2433</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6">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2649</v>
      </c>
      <c r="F21" s="78" t="s">
        <v>692</v>
      </c>
      <c r="G21" s="78" t="s">
        <v>164</v>
      </c>
      <c r="H21" s="171">
        <f>INVENTARIO[[#This Row],[Precio Final]]</f>
        <v>15</v>
      </c>
      <c r="I21" s="78">
        <f t="shared" si="0"/>
        <v>14.040833333333332</v>
      </c>
      <c r="J21" s="78">
        <v>2</v>
      </c>
      <c r="K21" s="112">
        <f>SUMIFS(VENTAS[Cantidad],VENTAS[Código del producto Vendido],INVENTARIO[[#This Row],[Code]])</f>
        <v>1</v>
      </c>
      <c r="L21" s="120">
        <f>INVENTARIO[[#This Row],[Entradas]]-INVENTARIO[[#This Row],[Salidas]]</f>
        <v>1</v>
      </c>
      <c r="M21" s="171">
        <f>INVENTARIO[[#This Row],[Precio Final]]*10%</f>
        <v>1.5</v>
      </c>
      <c r="N21" s="42">
        <v>118</v>
      </c>
      <c r="O21" s="42">
        <v>18</v>
      </c>
      <c r="P21" s="42">
        <v>6.5555555555555554</v>
      </c>
      <c r="Q21" s="110">
        <v>165</v>
      </c>
      <c r="R21" s="42">
        <v>17</v>
      </c>
      <c r="S21" s="177">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5">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6">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1">
        <f>INVENTARIO[[#This Row],[Precio Final]]</f>
        <v>22</v>
      </c>
      <c r="I23" s="78">
        <f t="shared" si="0"/>
        <v>22.125</v>
      </c>
      <c r="J23" s="78">
        <v>1</v>
      </c>
      <c r="K23" s="112">
        <f>SUMIFS(VENTAS[Cantidad],VENTAS[Código del producto Vendido],INVENTARIO[[#This Row],[Code]])</f>
        <v>1</v>
      </c>
      <c r="L23" s="120">
        <f>INVENTARIO[[#This Row],[Entradas]]-INVENTARIO[[#This Row],[Salidas]]</f>
        <v>0</v>
      </c>
      <c r="M23" s="171">
        <f>INVENTARIO[[#This Row],[Precio Final]]*10%</f>
        <v>2.2000000000000002</v>
      </c>
      <c r="N23" s="42">
        <v>189</v>
      </c>
      <c r="O23" s="42">
        <v>18</v>
      </c>
      <c r="P23" s="42">
        <v>10.5</v>
      </c>
      <c r="Q23" s="110">
        <v>250</v>
      </c>
      <c r="R23" s="42">
        <v>17</v>
      </c>
      <c r="S23" s="177">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5">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2675</v>
      </c>
      <c r="E24" s="83" t="s">
        <v>2649</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6">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1">
        <f>INVENTARIO[[#This Row],[Precio Final]]</f>
        <v>15</v>
      </c>
      <c r="I25" s="78">
        <f t="shared" si="0"/>
        <v>19.997500000000002</v>
      </c>
      <c r="J25" s="78">
        <v>1</v>
      </c>
      <c r="K25" s="112">
        <f>SUMIFS(VENTAS[Cantidad],VENTAS[Código del producto Vendido],INVENTARIO[[#This Row],[Code]])</f>
        <v>1</v>
      </c>
      <c r="L25" s="120">
        <f>INVENTARIO[[#This Row],[Entradas]]-INVENTARIO[[#This Row],[Salidas]]</f>
        <v>0</v>
      </c>
      <c r="M25" s="171">
        <f>INVENTARIO[[#This Row],[Precio Final]]*10%</f>
        <v>1.5</v>
      </c>
      <c r="N25" s="42">
        <v>165</v>
      </c>
      <c r="O25" s="42">
        <v>18</v>
      </c>
      <c r="P25" s="42">
        <v>9.1666666666666661</v>
      </c>
      <c r="Q25" s="110">
        <v>245</v>
      </c>
      <c r="R25" s="42">
        <v>17</v>
      </c>
      <c r="S25" s="177">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5">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2833</v>
      </c>
      <c r="E26" s="83" t="s">
        <v>2655</v>
      </c>
      <c r="F26" s="83" t="s">
        <v>2413</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6">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1">
        <f>INVENTARIO[[#This Row],[Precio Final]]</f>
        <v>18</v>
      </c>
      <c r="I27" s="78">
        <f t="shared" si="0"/>
        <v>19.045833333333331</v>
      </c>
      <c r="J27" s="78">
        <v>1</v>
      </c>
      <c r="K27" s="112">
        <f>SUMIFS(VENTAS[Cantidad],VENTAS[Código del producto Vendido],INVENTARIO[[#This Row],[Code]])</f>
        <v>1</v>
      </c>
      <c r="L27" s="120">
        <f>INVENTARIO[[#This Row],[Entradas]]-INVENTARIO[[#This Row],[Salidas]]</f>
        <v>0</v>
      </c>
      <c r="M27" s="171">
        <f>INVENTARIO[[#This Row],[Precio Final]]*10%</f>
        <v>1.8</v>
      </c>
      <c r="N27" s="42">
        <v>175</v>
      </c>
      <c r="O27" s="42">
        <v>18</v>
      </c>
      <c r="P27" s="42">
        <v>9.7222222222222214</v>
      </c>
      <c r="Q27" s="110">
        <v>175</v>
      </c>
      <c r="R27" s="42">
        <v>17</v>
      </c>
      <c r="S27" s="177">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5">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6">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1">
        <f>INVENTARIO[[#This Row],[Precio Final]]</f>
        <v>22</v>
      </c>
      <c r="I29" s="78">
        <f t="shared" si="0"/>
        <v>21.095000000000002</v>
      </c>
      <c r="J29" s="78">
        <v>1</v>
      </c>
      <c r="K29" s="112">
        <f>SUMIFS(VENTAS[Cantidad],VENTAS[Código del producto Vendido],INVENTARIO[[#This Row],[Code]])</f>
        <v>1</v>
      </c>
      <c r="L29" s="120">
        <f>INVENTARIO[[#This Row],[Entradas]]-INVENTARIO[[#This Row],[Salidas]]</f>
        <v>0</v>
      </c>
      <c r="M29" s="171">
        <f>INVENTARIO[[#This Row],[Precio Final]]*10%</f>
        <v>2.2000000000000002</v>
      </c>
      <c r="N29" s="42">
        <v>195</v>
      </c>
      <c r="O29" s="42">
        <v>18</v>
      </c>
      <c r="P29" s="42">
        <v>10.833333333333334</v>
      </c>
      <c r="Q29" s="110">
        <v>190</v>
      </c>
      <c r="R29" s="42">
        <v>17</v>
      </c>
      <c r="S29" s="177">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5">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6">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1">
        <f>INVENTARIO[[#This Row],[Precio Final]]</f>
        <v>25</v>
      </c>
      <c r="I31" s="78">
        <f t="shared" si="0"/>
        <v>22.693333333333335</v>
      </c>
      <c r="J31" s="78">
        <v>1</v>
      </c>
      <c r="K31" s="112">
        <f>SUMIFS(VENTAS[Cantidad],VENTAS[Código del producto Vendido],INVENTARIO[[#This Row],[Code]])</f>
        <v>1</v>
      </c>
      <c r="L31" s="120">
        <f>INVENTARIO[[#This Row],[Entradas]]-INVENTARIO[[#This Row],[Salidas]]</f>
        <v>0</v>
      </c>
      <c r="M31" s="171">
        <f>INVENTARIO[[#This Row],[Precio Final]]*10%</f>
        <v>2.5</v>
      </c>
      <c r="N31" s="42">
        <v>205</v>
      </c>
      <c r="O31" s="42">
        <v>18</v>
      </c>
      <c r="P31" s="42">
        <v>11.388888888888889</v>
      </c>
      <c r="Q31" s="110">
        <v>220</v>
      </c>
      <c r="R31" s="42">
        <v>17</v>
      </c>
      <c r="S31" s="177">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5">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6">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1">
        <f>INVENTARIO[[#This Row],[Precio Final]]</f>
        <v>25</v>
      </c>
      <c r="I33" s="78">
        <f t="shared" si="0"/>
        <v>23.968333333333334</v>
      </c>
      <c r="J33" s="78">
        <v>1</v>
      </c>
      <c r="K33" s="112">
        <f>SUMIFS(VENTAS[Cantidad],VENTAS[Código del producto Vendido],INVENTARIO[[#This Row],[Code]])</f>
        <v>1</v>
      </c>
      <c r="L33" s="120">
        <f>INVENTARIO[[#This Row],[Entradas]]-INVENTARIO[[#This Row],[Salidas]]</f>
        <v>0</v>
      </c>
      <c r="M33" s="171">
        <f>INVENTARIO[[#This Row],[Precio Final]]*10%</f>
        <v>2.5</v>
      </c>
      <c r="N33" s="42">
        <v>205</v>
      </c>
      <c r="O33" s="42">
        <v>18</v>
      </c>
      <c r="P33" s="42">
        <v>11.388888888888889</v>
      </c>
      <c r="Q33" s="110">
        <v>270</v>
      </c>
      <c r="R33" s="42">
        <v>17</v>
      </c>
      <c r="S33" s="177">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5">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2649</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6">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1">
        <f>INVENTARIO[[#This Row],[Precio Final]]</f>
        <v>22</v>
      </c>
      <c r="I35" s="78">
        <f t="shared" si="0"/>
        <v>22.2425</v>
      </c>
      <c r="J35" s="78">
        <v>1</v>
      </c>
      <c r="K35" s="112">
        <f>SUMIFS(VENTAS[Cantidad],VENTAS[Código del producto Vendido],INVENTARIO[[#This Row],[Code]])</f>
        <v>1</v>
      </c>
      <c r="L35" s="120">
        <f>INVENTARIO[[#This Row],[Entradas]]-INVENTARIO[[#This Row],[Salidas]]</f>
        <v>0</v>
      </c>
      <c r="M35" s="171">
        <f>INVENTARIO[[#This Row],[Precio Final]]*10%</f>
        <v>2.2000000000000002</v>
      </c>
      <c r="N35" s="42">
        <v>195</v>
      </c>
      <c r="O35" s="42">
        <v>18</v>
      </c>
      <c r="P35" s="42">
        <v>10.833333333333334</v>
      </c>
      <c r="Q35" s="110">
        <v>235</v>
      </c>
      <c r="R35" s="42">
        <v>17</v>
      </c>
      <c r="S35" s="177">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5">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6">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2833</v>
      </c>
      <c r="E37" s="78" t="s">
        <v>2655</v>
      </c>
      <c r="F37" s="78" t="s">
        <v>2394</v>
      </c>
      <c r="G37" s="78" t="s">
        <v>164</v>
      </c>
      <c r="H37" s="171">
        <f>INVENTARIO[[#This Row],[Precio Final]]</f>
        <v>18</v>
      </c>
      <c r="I37" s="78">
        <f t="shared" si="0"/>
        <v>18.629166666666666</v>
      </c>
      <c r="J37" s="78">
        <v>2</v>
      </c>
      <c r="K37" s="112">
        <f>SUMIFS(VENTAS[Cantidad],VENTAS[Código del producto Vendido],INVENTARIO[[#This Row],[Code]])</f>
        <v>0</v>
      </c>
      <c r="L37" s="120">
        <f>INVENTARIO[[#This Row],[Entradas]]-INVENTARIO[[#This Row],[Salidas]]</f>
        <v>2</v>
      </c>
      <c r="M37" s="171">
        <f>INVENTARIO[[#This Row],[Precio Final]]*10%</f>
        <v>1.8</v>
      </c>
      <c r="N37" s="42">
        <v>170</v>
      </c>
      <c r="O37" s="42">
        <v>18</v>
      </c>
      <c r="P37" s="42">
        <v>9.4444444444444446</v>
      </c>
      <c r="Q37" s="110">
        <v>175</v>
      </c>
      <c r="R37" s="42">
        <v>17</v>
      </c>
      <c r="S37" s="177">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5">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6">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2675</v>
      </c>
      <c r="E39" s="78" t="s">
        <v>2650</v>
      </c>
      <c r="F39" s="78" t="s">
        <v>693</v>
      </c>
      <c r="G39" s="78" t="s">
        <v>164</v>
      </c>
      <c r="H39" s="171">
        <f>INVENTARIO[[#This Row],[Precio Final]]</f>
        <v>25</v>
      </c>
      <c r="I39" s="78">
        <f t="shared" si="0"/>
        <v>28.738333333333333</v>
      </c>
      <c r="J39" s="78">
        <v>2</v>
      </c>
      <c r="K39" s="112">
        <f>SUMIFS(VENTAS[Cantidad],VENTAS[Código del producto Vendido],INVENTARIO[[#This Row],[Code]])</f>
        <v>1</v>
      </c>
      <c r="L39" s="120">
        <f>INVENTARIO[[#This Row],[Entradas]]-INVENTARIO[[#This Row],[Salidas]]</f>
        <v>1</v>
      </c>
      <c r="M39" s="171">
        <f>INVENTARIO[[#This Row],[Precio Final]]*10%</f>
        <v>2.5</v>
      </c>
      <c r="N39" s="42">
        <v>250</v>
      </c>
      <c r="O39" s="42">
        <v>18</v>
      </c>
      <c r="P39" s="42">
        <v>13.888888888888889</v>
      </c>
      <c r="Q39" s="110">
        <v>310</v>
      </c>
      <c r="R39" s="42">
        <v>17</v>
      </c>
      <c r="S39" s="177">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5">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6">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1">
        <f>INVENTARIO[[#This Row],[Precio Final]]</f>
        <v>25</v>
      </c>
      <c r="I41" s="78">
        <f t="shared" si="0"/>
        <v>21.060833333333331</v>
      </c>
      <c r="J41" s="78">
        <v>1</v>
      </c>
      <c r="K41" s="112">
        <f>SUMIFS(VENTAS[Cantidad],VENTAS[Código del producto Vendido],INVENTARIO[[#This Row],[Code]])</f>
        <v>1</v>
      </c>
      <c r="L41" s="120">
        <f>INVENTARIO[[#This Row],[Entradas]]-INVENTARIO[[#This Row],[Salidas]]</f>
        <v>0</v>
      </c>
      <c r="M41" s="171">
        <f>INVENTARIO[[#This Row],[Precio Final]]*10%</f>
        <v>2.5</v>
      </c>
      <c r="N41" s="42">
        <v>190</v>
      </c>
      <c r="O41" s="42">
        <v>18</v>
      </c>
      <c r="P41" s="42">
        <v>10.555555555555555</v>
      </c>
      <c r="Q41" s="110">
        <v>205</v>
      </c>
      <c r="R41" s="42">
        <v>17</v>
      </c>
      <c r="S41" s="177">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5">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6">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1">
        <f>INVENTARIO[[#This Row],[Precio Final]]</f>
        <v>25</v>
      </c>
      <c r="I43" s="78">
        <f t="shared" si="0"/>
        <v>27.046666666666663</v>
      </c>
      <c r="J43" s="78">
        <v>1</v>
      </c>
      <c r="K43" s="112">
        <f>SUMIFS(VENTAS[Cantidad],VENTAS[Código del producto Vendido],INVENTARIO[[#This Row],[Code]])</f>
        <v>1</v>
      </c>
      <c r="L43" s="120">
        <f>INVENTARIO[[#This Row],[Entradas]]-INVENTARIO[[#This Row],[Salidas]]</f>
        <v>0</v>
      </c>
      <c r="M43" s="171">
        <f>INVENTARIO[[#This Row],[Precio Final]]*10%</f>
        <v>2.5</v>
      </c>
      <c r="N43" s="42">
        <v>245</v>
      </c>
      <c r="O43" s="42">
        <v>18</v>
      </c>
      <c r="P43" s="42">
        <v>13.611111111111111</v>
      </c>
      <c r="Q43" s="110">
        <v>260</v>
      </c>
      <c r="R43" s="42">
        <v>17</v>
      </c>
      <c r="S43" s="177">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5">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6">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1">
        <f>INVENTARIO[[#This Row],[Precio Final]]</f>
        <v>25</v>
      </c>
      <c r="I45" s="78">
        <f t="shared" si="0"/>
        <v>25.159166666666671</v>
      </c>
      <c r="J45" s="78">
        <v>2</v>
      </c>
      <c r="K45" s="112">
        <f>SUMIFS(VENTAS[Cantidad],VENTAS[Código del producto Vendido],INVENTARIO[[#This Row],[Code]])</f>
        <v>2</v>
      </c>
      <c r="L45" s="120">
        <f>INVENTARIO[[#This Row],[Entradas]]-INVENTARIO[[#This Row],[Salidas]]</f>
        <v>0</v>
      </c>
      <c r="M45" s="171">
        <f>INVENTARIO[[#This Row],[Precio Final]]*10%</f>
        <v>2.5</v>
      </c>
      <c r="N45" s="42">
        <v>230</v>
      </c>
      <c r="O45" s="42">
        <v>18</v>
      </c>
      <c r="P45" s="42">
        <v>12.777777777777779</v>
      </c>
      <c r="Q45" s="110">
        <v>235</v>
      </c>
      <c r="R45" s="42">
        <v>17</v>
      </c>
      <c r="S45" s="177">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5">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6">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1">
        <f>INVENTARIO[[#This Row],[Precio Final]]</f>
        <v>20</v>
      </c>
      <c r="I47" s="78">
        <f t="shared" si="0"/>
        <v>19.266666666666666</v>
      </c>
      <c r="J47" s="78">
        <v>1</v>
      </c>
      <c r="K47" s="112">
        <f>SUMIFS(VENTAS[Cantidad],VENTAS[Código del producto Vendido],INVENTARIO[[#This Row],[Code]])</f>
        <v>1</v>
      </c>
      <c r="L47" s="120">
        <f>INVENTARIO[[#This Row],[Entradas]]-INVENTARIO[[#This Row],[Salidas]]</f>
        <v>0</v>
      </c>
      <c r="M47" s="171">
        <f>INVENTARIO[[#This Row],[Precio Final]]*10%</f>
        <v>2</v>
      </c>
      <c r="N47" s="42">
        <v>170</v>
      </c>
      <c r="O47" s="42">
        <v>18</v>
      </c>
      <c r="P47" s="42">
        <v>9.4444444444444446</v>
      </c>
      <c r="Q47" s="110">
        <v>200</v>
      </c>
      <c r="R47" s="42">
        <v>17</v>
      </c>
      <c r="S47" s="177">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5">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6">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2686</v>
      </c>
      <c r="E49" s="78" t="s">
        <v>2414</v>
      </c>
      <c r="F49" s="78" t="s">
        <v>2319</v>
      </c>
      <c r="G49" s="78" t="s">
        <v>164</v>
      </c>
      <c r="H49" s="171">
        <f>INVENTARIO[[#This Row],[Precio Final]]</f>
        <v>18</v>
      </c>
      <c r="I49" s="78">
        <f t="shared" si="0"/>
        <v>16.648333333333333</v>
      </c>
      <c r="J49" s="78">
        <v>1</v>
      </c>
      <c r="K49" s="112">
        <f>SUMIFS(VENTAS[Cantidad],VENTAS[Código del producto Vendido],INVENTARIO[[#This Row],[Code]])</f>
        <v>0</v>
      </c>
      <c r="L49" s="120">
        <f>INVENTARIO[[#This Row],[Entradas]]-INVENTARIO[[#This Row],[Salidas]]</f>
        <v>1</v>
      </c>
      <c r="M49" s="171">
        <f>INVENTARIO[[#This Row],[Precio Final]]*10%</f>
        <v>1.8</v>
      </c>
      <c r="N49" s="42">
        <v>160</v>
      </c>
      <c r="O49" s="42">
        <v>18</v>
      </c>
      <c r="P49" s="42">
        <v>8.8888888888888893</v>
      </c>
      <c r="Q49" s="110">
        <v>130</v>
      </c>
      <c r="R49" s="42">
        <v>17</v>
      </c>
      <c r="S49" s="177">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5">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2686</v>
      </c>
      <c r="E50" s="83" t="s">
        <v>2415</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6">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1">
        <f>INVENTARIO[[#This Row],[Precio Final]]</f>
        <v>20</v>
      </c>
      <c r="I51" s="78">
        <f t="shared" si="0"/>
        <v>19.2075</v>
      </c>
      <c r="J51" s="78">
        <v>1</v>
      </c>
      <c r="K51" s="112">
        <f>SUMIFS(VENTAS[Cantidad],VENTAS[Código del producto Vendido],INVENTARIO[[#This Row],[Code]])</f>
        <v>1</v>
      </c>
      <c r="L51" s="120">
        <f>INVENTARIO[[#This Row],[Entradas]]-INVENTARIO[[#This Row],[Salidas]]</f>
        <v>0</v>
      </c>
      <c r="M51" s="171">
        <f>INVENTARIO[[#This Row],[Precio Final]]*10%</f>
        <v>2</v>
      </c>
      <c r="N51" s="42">
        <v>180</v>
      </c>
      <c r="O51" s="42">
        <v>18</v>
      </c>
      <c r="P51" s="42">
        <v>10</v>
      </c>
      <c r="Q51" s="110">
        <v>165</v>
      </c>
      <c r="R51" s="42">
        <v>17</v>
      </c>
      <c r="S51" s="177">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5">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2686</v>
      </c>
      <c r="E52" s="83" t="s">
        <v>2416</v>
      </c>
      <c r="F52" s="83" t="s">
        <v>2844</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6">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2686</v>
      </c>
      <c r="E53" s="78" t="s">
        <v>2416</v>
      </c>
      <c r="F53" s="78" t="s">
        <v>2322</v>
      </c>
      <c r="G53" s="78" t="s">
        <v>164</v>
      </c>
      <c r="H53" s="171">
        <f>INVENTARIO[[#This Row],[Precio Final]]</f>
        <v>18</v>
      </c>
      <c r="I53" s="78">
        <f t="shared" si="0"/>
        <v>16.903333333333332</v>
      </c>
      <c r="J53" s="78">
        <v>1</v>
      </c>
      <c r="K53" s="112">
        <f>SUMIFS(VENTAS[Cantidad],VENTAS[Código del producto Vendido],INVENTARIO[[#This Row],[Code]])</f>
        <v>0</v>
      </c>
      <c r="L53" s="120">
        <f>INVENTARIO[[#This Row],[Entradas]]-INVENTARIO[[#This Row],[Salidas]]</f>
        <v>1</v>
      </c>
      <c r="M53" s="171">
        <f>INVENTARIO[[#This Row],[Precio Final]]*10%</f>
        <v>1.8</v>
      </c>
      <c r="N53" s="42">
        <v>160</v>
      </c>
      <c r="O53" s="42">
        <v>18</v>
      </c>
      <c r="P53" s="42">
        <v>8.8888888888888893</v>
      </c>
      <c r="Q53" s="110">
        <v>140</v>
      </c>
      <c r="R53" s="42">
        <v>17</v>
      </c>
      <c r="S53" s="177">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5">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2686</v>
      </c>
      <c r="E54" s="83" t="s">
        <v>2432</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6">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2686</v>
      </c>
      <c r="E55" s="78" t="s">
        <v>2431</v>
      </c>
      <c r="F55" s="78" t="s">
        <v>2323</v>
      </c>
      <c r="G55" s="78" t="s">
        <v>164</v>
      </c>
      <c r="H55" s="171">
        <f>INVENTARIO[[#This Row],[Precio Final]]</f>
        <v>18</v>
      </c>
      <c r="I55" s="78">
        <f t="shared" si="0"/>
        <v>14.649166666666666</v>
      </c>
      <c r="J55" s="78">
        <v>1</v>
      </c>
      <c r="K55" s="112">
        <f>SUMIFS(VENTAS[Cantidad],VENTAS[Código del producto Vendido],INVENTARIO[[#This Row],[Code]])</f>
        <v>0</v>
      </c>
      <c r="L55" s="120">
        <f>INVENTARIO[[#This Row],[Entradas]]-INVENTARIO[[#This Row],[Salidas]]</f>
        <v>1</v>
      </c>
      <c r="M55" s="171">
        <f>INVENTARIO[[#This Row],[Precio Final]]*10%</f>
        <v>1.8</v>
      </c>
      <c r="N55" s="42">
        <v>110</v>
      </c>
      <c r="O55" s="42">
        <v>18</v>
      </c>
      <c r="P55" s="42">
        <v>6.1111111111111107</v>
      </c>
      <c r="Q55" s="110">
        <v>215</v>
      </c>
      <c r="R55" s="42">
        <v>17</v>
      </c>
      <c r="S55" s="177">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5">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2417</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6">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1">
        <f>INVENTARIO[[#This Row],[Precio Final]]</f>
        <v>30</v>
      </c>
      <c r="I57" s="78">
        <f t="shared" si="0"/>
        <v>28.03</v>
      </c>
      <c r="J57" s="78">
        <v>3</v>
      </c>
      <c r="K57" s="112">
        <f>SUMIFS(VENTAS[Cantidad],VENTAS[Código del producto Vendido],INVENTARIO[[#This Row],[Code]])</f>
        <v>3</v>
      </c>
      <c r="L57" s="120">
        <f>INVENTARIO[[#This Row],[Entradas]]-INVENTARIO[[#This Row],[Salidas]]</f>
        <v>0</v>
      </c>
      <c r="M57" s="171">
        <f>INVENTARIO[[#This Row],[Precio Final]]*10%</f>
        <v>3</v>
      </c>
      <c r="N57" s="42">
        <v>165</v>
      </c>
      <c r="O57" s="42">
        <v>18</v>
      </c>
      <c r="P57" s="42">
        <v>9.1666666666666661</v>
      </c>
      <c r="Q57" s="110">
        <v>560</v>
      </c>
      <c r="R57" s="42">
        <v>17</v>
      </c>
      <c r="S57" s="177">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5">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6">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1">
        <f>INVENTARIO[[#This Row],[Precio Final]]</f>
        <v>30</v>
      </c>
      <c r="I59" s="78">
        <f t="shared" si="0"/>
        <v>28.03</v>
      </c>
      <c r="J59" s="78">
        <v>3</v>
      </c>
      <c r="K59" s="112">
        <f>SUMIFS(VENTAS[Cantidad],VENTAS[Código del producto Vendido],INVENTARIO[[#This Row],[Code]])</f>
        <v>3</v>
      </c>
      <c r="L59" s="120">
        <f>INVENTARIO[[#This Row],[Entradas]]-INVENTARIO[[#This Row],[Salidas]]</f>
        <v>0</v>
      </c>
      <c r="M59" s="171">
        <f>INVENTARIO[[#This Row],[Precio Final]]*10%</f>
        <v>3</v>
      </c>
      <c r="N59" s="42">
        <v>165</v>
      </c>
      <c r="O59" s="42">
        <v>18</v>
      </c>
      <c r="P59" s="42">
        <v>9.1666666666666661</v>
      </c>
      <c r="Q59" s="110">
        <v>560</v>
      </c>
      <c r="R59" s="42">
        <v>17</v>
      </c>
      <c r="S59" s="177">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5">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6">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2686</v>
      </c>
      <c r="E61" s="78" t="s">
        <v>2418</v>
      </c>
      <c r="F61" s="78" t="s">
        <v>2319</v>
      </c>
      <c r="G61" s="78" t="s">
        <v>164</v>
      </c>
      <c r="H61" s="171">
        <f>INVENTARIO[[#This Row],[Precio Final]]</f>
        <v>18</v>
      </c>
      <c r="I61" s="78">
        <f t="shared" si="0"/>
        <v>17.32</v>
      </c>
      <c r="J61" s="78">
        <v>1</v>
      </c>
      <c r="K61" s="112">
        <f>SUMIFS(VENTAS[Cantidad],VENTAS[Código del producto Vendido],INVENTARIO[[#This Row],[Code]])</f>
        <v>0</v>
      </c>
      <c r="L61" s="120">
        <f>INVENTARIO[[#This Row],[Entradas]]-INVENTARIO[[#This Row],[Salidas]]</f>
        <v>1</v>
      </c>
      <c r="M61" s="171">
        <f>INVENTARIO[[#This Row],[Precio Final]]*10%</f>
        <v>1.8</v>
      </c>
      <c r="N61" s="42">
        <v>165</v>
      </c>
      <c r="O61" s="42">
        <v>18</v>
      </c>
      <c r="P61" s="42">
        <v>9.1666666666666661</v>
      </c>
      <c r="Q61" s="110">
        <v>140</v>
      </c>
      <c r="R61" s="42">
        <v>17</v>
      </c>
      <c r="S61" s="177">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5">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2651</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6">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c r="AA62" s="43">
        <f>INVENTARIO[[#This Row],[Costo total]]*INVENTARIO[[#This Row],[Entradas]]</f>
        <v>12.742777777777778</v>
      </c>
      <c r="AB62" s="172">
        <f>INVENTARIO[[#This Row],[Stock Actual]]*INVENTARIO[[#This Row],[Costo total]]</f>
        <v>0</v>
      </c>
    </row>
    <row r="63" spans="1:28" ht="55" customHeight="1" x14ac:dyDescent="0.15">
      <c r="A63" s="42" t="s">
        <v>1383</v>
      </c>
      <c r="B63" s="173"/>
      <c r="C63" s="174" t="s">
        <v>12</v>
      </c>
      <c r="D63" s="78" t="s">
        <v>1107</v>
      </c>
      <c r="E63" s="78" t="s">
        <v>2419</v>
      </c>
      <c r="F63" s="78" t="s">
        <v>2321</v>
      </c>
      <c r="G63" s="78" t="s">
        <v>164</v>
      </c>
      <c r="H63" s="171">
        <f>INVENTARIO[[#This Row],[Precio Final]]</f>
        <v>20</v>
      </c>
      <c r="I63" s="78">
        <f t="shared" si="0"/>
        <v>18.663333333333334</v>
      </c>
      <c r="J63" s="78">
        <v>1</v>
      </c>
      <c r="K63" s="112">
        <f>SUMIFS(VENTAS[Cantidad],VENTAS[Código del producto Vendido],INVENTARIO[[#This Row],[Code]])</f>
        <v>1</v>
      </c>
      <c r="L63" s="120">
        <f>INVENTARIO[[#This Row],[Entradas]]-INVENTARIO[[#This Row],[Salidas]]</f>
        <v>0</v>
      </c>
      <c r="M63" s="171">
        <f>INVENTARIO[[#This Row],[Precio Final]]*10%</f>
        <v>2</v>
      </c>
      <c r="N63" s="42">
        <v>175</v>
      </c>
      <c r="O63" s="42">
        <v>18</v>
      </c>
      <c r="P63" s="42">
        <v>9.7222222222222214</v>
      </c>
      <c r="Q63" s="110">
        <v>160</v>
      </c>
      <c r="R63" s="42">
        <v>17</v>
      </c>
      <c r="S63" s="177">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5">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6">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1">
        <f>INVENTARIO[[#This Row],[Precio Final]]</f>
        <v>30</v>
      </c>
      <c r="I65" s="78">
        <f t="shared" si="0"/>
        <v>31.283333333333339</v>
      </c>
      <c r="J65" s="78">
        <v>1</v>
      </c>
      <c r="K65" s="112">
        <f>SUMIFS(VENTAS[Cantidad],VENTAS[Código del producto Vendido],INVENTARIO[[#This Row],[Code]])</f>
        <v>1</v>
      </c>
      <c r="L65" s="120">
        <f>INVENTARIO[[#This Row],[Entradas]]-INVENTARIO[[#This Row],[Salidas]]</f>
        <v>0</v>
      </c>
      <c r="M65" s="171">
        <f>INVENTARIO[[#This Row],[Precio Final]]*10%</f>
        <v>3</v>
      </c>
      <c r="N65" s="42">
        <v>325</v>
      </c>
      <c r="O65" s="42">
        <v>18</v>
      </c>
      <c r="P65" s="42">
        <v>18.055555555555557</v>
      </c>
      <c r="Q65" s="110">
        <v>350</v>
      </c>
      <c r="R65" s="42">
        <v>8</v>
      </c>
      <c r="S65" s="177">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5">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6">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2845</v>
      </c>
      <c r="E67" s="78" t="s">
        <v>777</v>
      </c>
      <c r="F67" s="78" t="s">
        <v>697</v>
      </c>
      <c r="G67" s="78" t="s">
        <v>164</v>
      </c>
      <c r="H67" s="171">
        <f>INVENTARIO[[#This Row],[Precio Final]]</f>
        <v>12</v>
      </c>
      <c r="I67" s="78">
        <f t="shared" si="2"/>
        <v>10.33</v>
      </c>
      <c r="J67" s="78">
        <v>1</v>
      </c>
      <c r="K67" s="112">
        <f>SUMIFS(VENTAS[Cantidad],VENTAS[Código del producto Vendido],INVENTARIO[[#This Row],[Code]])</f>
        <v>1</v>
      </c>
      <c r="L67" s="120">
        <f>INVENTARIO[[#This Row],[Entradas]]-INVENTARIO[[#This Row],[Salidas]]</f>
        <v>0</v>
      </c>
      <c r="M67" s="171">
        <f>INVENTARIO[[#This Row],[Precio Final]]*10%</f>
        <v>1.2000000000000002</v>
      </c>
      <c r="N67" s="42">
        <v>111</v>
      </c>
      <c r="O67" s="42">
        <v>18</v>
      </c>
      <c r="P67" s="42">
        <v>6.166666666666667</v>
      </c>
      <c r="Q67" s="110">
        <v>90</v>
      </c>
      <c r="R67" s="42">
        <v>8</v>
      </c>
      <c r="S67" s="177">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5">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6">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1">
        <f>INVENTARIO[[#This Row],[Precio Final]]</f>
        <v>28</v>
      </c>
      <c r="I69" s="78">
        <f t="shared" si="2"/>
        <v>25.153333333333332</v>
      </c>
      <c r="J69" s="78">
        <v>1</v>
      </c>
      <c r="K69" s="112">
        <f>SUMIFS(VENTAS[Cantidad],VENTAS[Código del producto Vendido],INVENTARIO[[#This Row],[Code]])</f>
        <v>1</v>
      </c>
      <c r="L69" s="120">
        <f>INVENTARIO[[#This Row],[Entradas]]-INVENTARIO[[#This Row],[Salidas]]</f>
        <v>0</v>
      </c>
      <c r="M69" s="171">
        <f>INVENTARIO[[#This Row],[Precio Final]]*10%</f>
        <v>2.8000000000000003</v>
      </c>
      <c r="N69" s="42">
        <v>250</v>
      </c>
      <c r="O69" s="42">
        <v>18</v>
      </c>
      <c r="P69" s="42">
        <v>13.888888888888889</v>
      </c>
      <c r="Q69" s="110">
        <v>360</v>
      </c>
      <c r="R69" s="42">
        <v>8</v>
      </c>
      <c r="S69" s="177">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5">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2845</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6">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2845</v>
      </c>
      <c r="E71" s="78" t="s">
        <v>775</v>
      </c>
      <c r="F71" s="78" t="s">
        <v>697</v>
      </c>
      <c r="G71" s="78" t="s">
        <v>164</v>
      </c>
      <c r="H71" s="171">
        <f>INVENTARIO[[#This Row],[Precio Final]]</f>
        <v>14</v>
      </c>
      <c r="I71" s="78">
        <f t="shared" si="2"/>
        <v>13.346666666666668</v>
      </c>
      <c r="J71" s="78">
        <v>1</v>
      </c>
      <c r="K71" s="112">
        <f>SUMIFS(VENTAS[Cantidad],VENTAS[Código del producto Vendido],INVENTARIO[[#This Row],[Code]])</f>
        <v>1</v>
      </c>
      <c r="L71" s="120">
        <f>INVENTARIO[[#This Row],[Entradas]]-INVENTARIO[[#This Row],[Salidas]]</f>
        <v>0</v>
      </c>
      <c r="M71" s="171">
        <f>INVENTARIO[[#This Row],[Precio Final]]*10%</f>
        <v>1.4000000000000001</v>
      </c>
      <c r="N71" s="42">
        <v>140</v>
      </c>
      <c r="O71" s="42">
        <v>18</v>
      </c>
      <c r="P71" s="42">
        <v>7.7777777777777777</v>
      </c>
      <c r="Q71" s="110">
        <v>140</v>
      </c>
      <c r="R71" s="42">
        <v>8</v>
      </c>
      <c r="S71" s="177">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5">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2845</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6">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2845</v>
      </c>
      <c r="E73" s="78" t="s">
        <v>762</v>
      </c>
      <c r="F73" s="78" t="s">
        <v>2658</v>
      </c>
      <c r="G73" s="78" t="s">
        <v>164</v>
      </c>
      <c r="H73" s="171">
        <f>INVENTARIO[[#This Row],[Precio Final]]</f>
        <v>12</v>
      </c>
      <c r="I73" s="78">
        <f t="shared" si="2"/>
        <v>12.986666666666666</v>
      </c>
      <c r="J73" s="78">
        <v>1</v>
      </c>
      <c r="K73" s="112">
        <f>SUMIFS(VENTAS[Cantidad],VENTAS[Código del producto Vendido],INVENTARIO[[#This Row],[Code]])</f>
        <v>0</v>
      </c>
      <c r="L73" s="120">
        <f>INVENTARIO[[#This Row],[Entradas]]-INVENTARIO[[#This Row],[Salidas]]</f>
        <v>1</v>
      </c>
      <c r="M73" s="171">
        <f>INVENTARIO[[#This Row],[Precio Final]]*10%</f>
        <v>1.2000000000000002</v>
      </c>
      <c r="N73" s="42">
        <v>140</v>
      </c>
      <c r="O73" s="42">
        <v>18</v>
      </c>
      <c r="P73" s="42">
        <v>7.7777777777777777</v>
      </c>
      <c r="Q73" s="110">
        <v>110</v>
      </c>
      <c r="R73" s="42">
        <v>8</v>
      </c>
      <c r="S73" s="177">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5">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2845</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6">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1">
        <f>INVENTARIO[[#This Row],[Precio Final]]</f>
        <v>23</v>
      </c>
      <c r="I75" s="78">
        <f t="shared" si="2"/>
        <v>19.606666666666669</v>
      </c>
      <c r="J75" s="78">
        <v>1</v>
      </c>
      <c r="K75" s="112">
        <f>SUMIFS(VENTAS[Cantidad],VENTAS[Código del producto Vendido],INVENTARIO[[#This Row],[Code]])</f>
        <v>1</v>
      </c>
      <c r="L75" s="120">
        <f>INVENTARIO[[#This Row],[Entradas]]-INVENTARIO[[#This Row],[Salidas]]</f>
        <v>0</v>
      </c>
      <c r="M75" s="171">
        <f>INVENTARIO[[#This Row],[Precio Final]]*10%</f>
        <v>2.3000000000000003</v>
      </c>
      <c r="N75" s="42">
        <v>200</v>
      </c>
      <c r="O75" s="42">
        <v>18</v>
      </c>
      <c r="P75" s="42">
        <v>11.111111111111111</v>
      </c>
      <c r="Q75" s="110">
        <v>245</v>
      </c>
      <c r="R75" s="42">
        <v>8</v>
      </c>
      <c r="S75" s="177">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5">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6">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1">
        <f>INVENTARIO[[#This Row],[Precio Final]]</f>
        <v>23</v>
      </c>
      <c r="I77" s="78">
        <f t="shared" si="2"/>
        <v>19.726666666666667</v>
      </c>
      <c r="J77" s="78">
        <v>1</v>
      </c>
      <c r="K77" s="112">
        <f>SUMIFS(VENTAS[Cantidad],VENTAS[Código del producto Vendido],INVENTARIO[[#This Row],[Code]])</f>
        <v>1</v>
      </c>
      <c r="L77" s="120">
        <f>INVENTARIO[[#This Row],[Entradas]]-INVENTARIO[[#This Row],[Salidas]]</f>
        <v>0</v>
      </c>
      <c r="M77" s="171">
        <f>INVENTARIO[[#This Row],[Precio Final]]*10%</f>
        <v>2.3000000000000003</v>
      </c>
      <c r="N77" s="42">
        <v>200</v>
      </c>
      <c r="O77" s="42">
        <v>18</v>
      </c>
      <c r="P77" s="42">
        <v>11.111111111111111</v>
      </c>
      <c r="Q77" s="110">
        <v>255</v>
      </c>
      <c r="R77" s="42">
        <v>8</v>
      </c>
      <c r="S77" s="177">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5">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2687</v>
      </c>
      <c r="E78" s="83" t="s">
        <v>2420</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6">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2688</v>
      </c>
      <c r="E79" s="78" t="s">
        <v>2420</v>
      </c>
      <c r="F79" s="78" t="s">
        <v>698</v>
      </c>
      <c r="G79" s="78" t="s">
        <v>164</v>
      </c>
      <c r="H79" s="171">
        <f>INVENTARIO[[#This Row],[Precio Final]]</f>
        <v>12</v>
      </c>
      <c r="I79" s="78">
        <f t="shared" si="2"/>
        <v>10.91</v>
      </c>
      <c r="J79" s="78">
        <v>1</v>
      </c>
      <c r="K79" s="112">
        <f>SUMIFS(VENTAS[Cantidad],VENTAS[Código del producto Vendido],INVENTARIO[[#This Row],[Code]])</f>
        <v>0</v>
      </c>
      <c r="L79" s="120">
        <f>INVENTARIO[[#This Row],[Entradas]]-INVENTARIO[[#This Row],[Salidas]]</f>
        <v>1</v>
      </c>
      <c r="M79" s="171">
        <f>INVENTARIO[[#This Row],[Precio Final]]*10%</f>
        <v>1.2000000000000002</v>
      </c>
      <c r="N79" s="42">
        <v>105</v>
      </c>
      <c r="O79" s="42">
        <v>18</v>
      </c>
      <c r="P79" s="42">
        <v>5.833333333333333</v>
      </c>
      <c r="Q79" s="110">
        <v>180</v>
      </c>
      <c r="R79" s="42">
        <v>8</v>
      </c>
      <c r="S79" s="177">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5">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6">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2689</v>
      </c>
      <c r="E81" s="78" t="s">
        <v>2430</v>
      </c>
      <c r="F81" s="78" t="s">
        <v>698</v>
      </c>
      <c r="G81" s="78" t="s">
        <v>164</v>
      </c>
      <c r="H81" s="171">
        <f>INVENTARIO[[#This Row],[Precio Final]]</f>
        <v>18</v>
      </c>
      <c r="I81" s="78">
        <f t="shared" si="2"/>
        <v>18.773333333333333</v>
      </c>
      <c r="J81" s="78">
        <v>1</v>
      </c>
      <c r="K81" s="112">
        <f>SUMIFS(VENTAS[Cantidad],VENTAS[Código del producto Vendido],INVENTARIO[[#This Row],[Code]])</f>
        <v>0</v>
      </c>
      <c r="L81" s="120">
        <f>INVENTARIO[[#This Row],[Entradas]]-INVENTARIO[[#This Row],[Salidas]]</f>
        <v>1</v>
      </c>
      <c r="M81" s="171">
        <f>INVENTARIO[[#This Row],[Precio Final]]*10%</f>
        <v>1.8</v>
      </c>
      <c r="N81" s="42">
        <v>190</v>
      </c>
      <c r="O81" s="42">
        <v>18</v>
      </c>
      <c r="P81" s="42">
        <v>10.555555555555555</v>
      </c>
      <c r="Q81" s="110">
        <v>245</v>
      </c>
      <c r="R81" s="42">
        <v>8</v>
      </c>
      <c r="S81" s="177">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5">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6">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2429</v>
      </c>
      <c r="F83" s="78" t="s">
        <v>695</v>
      </c>
      <c r="G83" s="78" t="s">
        <v>164</v>
      </c>
      <c r="H83" s="171">
        <f>INVENTARIO[[#This Row],[Precio Final]]</f>
        <v>25</v>
      </c>
      <c r="I83" s="78">
        <f t="shared" si="2"/>
        <v>21.75</v>
      </c>
      <c r="J83" s="78">
        <v>1</v>
      </c>
      <c r="K83" s="112">
        <f>SUMIFS(VENTAS[Cantidad],VENTAS[Código del producto Vendido],INVENTARIO[[#This Row],[Code]])</f>
        <v>0</v>
      </c>
      <c r="L83" s="120">
        <f>INVENTARIO[[#This Row],[Entradas]]-INVENTARIO[[#This Row],[Salidas]]</f>
        <v>1</v>
      </c>
      <c r="M83" s="171">
        <f>INVENTARIO[[#This Row],[Precio Final]]*10%</f>
        <v>2.5</v>
      </c>
      <c r="N83" s="42">
        <v>225</v>
      </c>
      <c r="O83" s="42">
        <v>18</v>
      </c>
      <c r="P83" s="42">
        <v>12.5</v>
      </c>
      <c r="Q83" s="110">
        <v>250</v>
      </c>
      <c r="R83" s="42">
        <v>8</v>
      </c>
      <c r="S83" s="177">
        <f t="shared" si="3"/>
        <v>2</v>
      </c>
      <c r="T83" s="42">
        <f>INVENTARIO[[#This Row],[Costo Unitario (USD)]]+INVENTARIO[[#This Row],[Costo Envío (USD)]]</f>
        <v>14.5</v>
      </c>
      <c r="U83" s="42">
        <f>INVENTARIO[[#This Row],[Costo total]]*1.5</f>
        <v>21.75</v>
      </c>
      <c r="V83" s="42">
        <v>25</v>
      </c>
      <c r="W83" s="42">
        <f>INVENTARIO[[#This Row],[Precio Final]]-INVENTARIO[[#This Row],[Costo total]]</f>
        <v>10.5</v>
      </c>
      <c r="X83" s="175">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2429</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6">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2677</v>
      </c>
      <c r="E85" s="78" t="s">
        <v>2429</v>
      </c>
      <c r="F85" s="78" t="s">
        <v>698</v>
      </c>
      <c r="G85" s="78" t="s">
        <v>164</v>
      </c>
      <c r="H85" s="171">
        <f>INVENTARIO[[#This Row],[Precio Final]]</f>
        <v>25</v>
      </c>
      <c r="I85" s="78">
        <f t="shared" si="2"/>
        <v>21.509999999999998</v>
      </c>
      <c r="J85" s="78">
        <v>1</v>
      </c>
      <c r="K85" s="112">
        <f>SUMIFS(VENTAS[Cantidad],VENTAS[Código del producto Vendido],INVENTARIO[[#This Row],[Code]])</f>
        <v>0</v>
      </c>
      <c r="L85" s="120">
        <f>INVENTARIO[[#This Row],[Entradas]]-INVENTARIO[[#This Row],[Salidas]]</f>
        <v>1</v>
      </c>
      <c r="M85" s="171">
        <f>INVENTARIO[[#This Row],[Precio Final]]*10%</f>
        <v>2.5</v>
      </c>
      <c r="N85" s="42">
        <v>225</v>
      </c>
      <c r="O85" s="42">
        <v>18</v>
      </c>
      <c r="P85" s="42">
        <v>12.5</v>
      </c>
      <c r="Q85" s="110">
        <v>230</v>
      </c>
      <c r="R85" s="42">
        <v>8</v>
      </c>
      <c r="S85" s="177">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5">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2690</v>
      </c>
      <c r="E86" s="83" t="s">
        <v>2428</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6">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2690</v>
      </c>
      <c r="E87" s="78" t="s">
        <v>2428</v>
      </c>
      <c r="F87" s="78" t="s">
        <v>692</v>
      </c>
      <c r="G87" s="78" t="s">
        <v>164</v>
      </c>
      <c r="H87" s="171">
        <f>INVENTARIO[[#This Row],[Precio Final]]</f>
        <v>25</v>
      </c>
      <c r="I87" s="78">
        <f t="shared" si="2"/>
        <v>26.876666666666669</v>
      </c>
      <c r="J87" s="78">
        <v>1</v>
      </c>
      <c r="K87" s="112">
        <f>SUMIFS(VENTAS[Cantidad],VENTAS[Código del producto Vendido],INVENTARIO[[#This Row],[Code]])</f>
        <v>0</v>
      </c>
      <c r="L87" s="120">
        <f>INVENTARIO[[#This Row],[Entradas]]-INVENTARIO[[#This Row],[Salidas]]</f>
        <v>1</v>
      </c>
      <c r="M87" s="171">
        <f>INVENTARIO[[#This Row],[Precio Final]]*10%</f>
        <v>2.5</v>
      </c>
      <c r="N87" s="42">
        <v>275</v>
      </c>
      <c r="O87" s="42">
        <v>18</v>
      </c>
      <c r="P87" s="42">
        <v>15.277777777777779</v>
      </c>
      <c r="Q87" s="110">
        <v>330</v>
      </c>
      <c r="R87" s="42">
        <v>8</v>
      </c>
      <c r="S87" s="177">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5">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2845</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6">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1">
        <f>INVENTARIO[[#This Row],[Precio Final]]</f>
        <v>30</v>
      </c>
      <c r="I89" s="78">
        <f t="shared" si="2"/>
        <v>24.729999999999997</v>
      </c>
      <c r="J89" s="78">
        <v>1</v>
      </c>
      <c r="K89" s="112">
        <f>SUMIFS(VENTAS[Cantidad],VENTAS[Código del producto Vendido],INVENTARIO[[#This Row],[Code]])</f>
        <v>1</v>
      </c>
      <c r="L89" s="120">
        <f>INVENTARIO[[#This Row],[Entradas]]-INVENTARIO[[#This Row],[Salidas]]</f>
        <v>0</v>
      </c>
      <c r="M89" s="171">
        <f>INVENTARIO[[#This Row],[Precio Final]]*10%</f>
        <v>3</v>
      </c>
      <c r="N89" s="42">
        <v>255</v>
      </c>
      <c r="O89" s="42">
        <v>18</v>
      </c>
      <c r="P89" s="42">
        <v>14.166666666666666</v>
      </c>
      <c r="Q89" s="110">
        <v>290</v>
      </c>
      <c r="R89" s="42">
        <v>8</v>
      </c>
      <c r="S89" s="177">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5">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6">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1">
        <f>INVENTARIO[[#This Row],[Precio Final]]</f>
        <v>22</v>
      </c>
      <c r="I91" s="78">
        <f t="shared" si="2"/>
        <v>19.306666666666665</v>
      </c>
      <c r="J91" s="78">
        <v>1</v>
      </c>
      <c r="K91" s="112">
        <f>SUMIFS(VENTAS[Cantidad],VENTAS[Código del producto Vendido],INVENTARIO[[#This Row],[Code]])</f>
        <v>1</v>
      </c>
      <c r="L91" s="120">
        <f>INVENTARIO[[#This Row],[Entradas]]-INVENTARIO[[#This Row],[Salidas]]</f>
        <v>0</v>
      </c>
      <c r="M91" s="171">
        <f>INVENTARIO[[#This Row],[Precio Final]]*10%</f>
        <v>2.2000000000000002</v>
      </c>
      <c r="N91" s="42">
        <v>200</v>
      </c>
      <c r="O91" s="42">
        <v>18</v>
      </c>
      <c r="P91" s="42">
        <v>11.111111111111111</v>
      </c>
      <c r="Q91" s="110">
        <v>220</v>
      </c>
      <c r="R91" s="42">
        <v>8</v>
      </c>
      <c r="S91" s="177">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5">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2427</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6">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1">
        <f>INVENTARIO[[#This Row],[Precio Final]]</f>
        <v>23</v>
      </c>
      <c r="I93" s="78">
        <f t="shared" si="2"/>
        <v>20.916666666666668</v>
      </c>
      <c r="J93" s="78">
        <v>1</v>
      </c>
      <c r="K93" s="112">
        <f>SUMIFS(VENTAS[Cantidad],VENTAS[Código del producto Vendido],INVENTARIO[[#This Row],[Code]])</f>
        <v>1</v>
      </c>
      <c r="L93" s="120">
        <f>INVENTARIO[[#This Row],[Entradas]]-INVENTARIO[[#This Row],[Salidas]]</f>
        <v>0</v>
      </c>
      <c r="M93" s="171">
        <f>INVENTARIO[[#This Row],[Precio Final]]*10%</f>
        <v>2.3000000000000003</v>
      </c>
      <c r="N93" s="42">
        <v>215</v>
      </c>
      <c r="O93" s="42">
        <v>18</v>
      </c>
      <c r="P93" s="42">
        <v>11.944444444444445</v>
      </c>
      <c r="Q93" s="110">
        <v>250</v>
      </c>
      <c r="R93" s="42">
        <v>8</v>
      </c>
      <c r="S93" s="177">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5">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6">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2845</v>
      </c>
      <c r="E95" s="78" t="s">
        <v>785</v>
      </c>
      <c r="F95" s="78" t="s">
        <v>697</v>
      </c>
      <c r="G95" s="78" t="s">
        <v>164</v>
      </c>
      <c r="H95" s="171">
        <f>INVENTARIO[[#This Row],[Precio Final]]</f>
        <v>14</v>
      </c>
      <c r="I95" s="78">
        <f t="shared" si="2"/>
        <v>12.333333333333332</v>
      </c>
      <c r="J95" s="78">
        <v>1</v>
      </c>
      <c r="K95" s="112">
        <f>SUMIFS(VENTAS[Cantidad],VENTAS[Código del producto Vendido],INVENTARIO[[#This Row],[Code]])</f>
        <v>1</v>
      </c>
      <c r="L95" s="120">
        <f>INVENTARIO[[#This Row],[Entradas]]-INVENTARIO[[#This Row],[Salidas]]</f>
        <v>0</v>
      </c>
      <c r="M95" s="171">
        <f>INVENTARIO[[#This Row],[Precio Final]]*10%</f>
        <v>1.4000000000000001</v>
      </c>
      <c r="N95" s="42">
        <v>130</v>
      </c>
      <c r="O95" s="42">
        <v>18</v>
      </c>
      <c r="P95" s="42">
        <v>7.2222222222222223</v>
      </c>
      <c r="Q95" s="110">
        <v>125</v>
      </c>
      <c r="R95" s="42">
        <v>8</v>
      </c>
      <c r="S95" s="177">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5">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2845</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6">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2845</v>
      </c>
      <c r="E97" s="78" t="s">
        <v>784</v>
      </c>
      <c r="F97" s="78" t="s">
        <v>697</v>
      </c>
      <c r="G97" s="78" t="s">
        <v>164</v>
      </c>
      <c r="H97" s="171">
        <f>INVENTARIO[[#This Row],[Precio Final]]</f>
        <v>12</v>
      </c>
      <c r="I97" s="78">
        <f t="shared" si="2"/>
        <v>11.856666666666667</v>
      </c>
      <c r="J97" s="78">
        <v>1</v>
      </c>
      <c r="K97" s="112">
        <f>SUMIFS(VENTAS[Cantidad],VENTAS[Código del producto Vendido],INVENTARIO[[#This Row],[Code]])</f>
        <v>1</v>
      </c>
      <c r="L97" s="120">
        <f>INVENTARIO[[#This Row],[Entradas]]-INVENTARIO[[#This Row],[Salidas]]</f>
        <v>0</v>
      </c>
      <c r="M97" s="171">
        <f>INVENTARIO[[#This Row],[Precio Final]]*10%</f>
        <v>1.2000000000000002</v>
      </c>
      <c r="N97" s="42">
        <v>125</v>
      </c>
      <c r="O97" s="42">
        <v>18</v>
      </c>
      <c r="P97" s="42">
        <v>6.9444444444444446</v>
      </c>
      <c r="Q97" s="110">
        <v>120</v>
      </c>
      <c r="R97" s="42">
        <v>8</v>
      </c>
      <c r="S97" s="177">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5">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6">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1">
        <f>INVENTARIO[[#This Row],[Precio Final]]</f>
        <v>28</v>
      </c>
      <c r="I99" s="78">
        <f t="shared" si="2"/>
        <v>26.456666666666667</v>
      </c>
      <c r="J99" s="78">
        <v>1</v>
      </c>
      <c r="K99" s="112">
        <f>SUMIFS(VENTAS[Cantidad],VENTAS[Código del producto Vendido],INVENTARIO[[#This Row],[Code]])</f>
        <v>1</v>
      </c>
      <c r="L99" s="120">
        <f>INVENTARIO[[#This Row],[Entradas]]-INVENTARIO[[#This Row],[Salidas]]</f>
        <v>0</v>
      </c>
      <c r="M99" s="171">
        <f>INVENTARIO[[#This Row],[Precio Final]]*10%</f>
        <v>2.8000000000000003</v>
      </c>
      <c r="N99" s="42">
        <v>275</v>
      </c>
      <c r="O99" s="42">
        <v>18</v>
      </c>
      <c r="P99" s="42">
        <v>15.277777777777779</v>
      </c>
      <c r="Q99" s="110">
        <v>295</v>
      </c>
      <c r="R99" s="42">
        <v>8</v>
      </c>
      <c r="S99" s="177">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5">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6">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1">
        <f>INVENTARIO[[#This Row],[Precio Final]]</f>
        <v>20</v>
      </c>
      <c r="I101" s="78">
        <f t="shared" si="2"/>
        <v>17.693333333333335</v>
      </c>
      <c r="J101" s="78">
        <v>1</v>
      </c>
      <c r="K101" s="112">
        <f>SUMIFS(VENTAS[Cantidad],VENTAS[Código del producto Vendido],INVENTARIO[[#This Row],[Code]])</f>
        <v>1</v>
      </c>
      <c r="L101" s="120">
        <f>INVENTARIO[[#This Row],[Entradas]]-INVENTARIO[[#This Row],[Salidas]]</f>
        <v>0</v>
      </c>
      <c r="M101" s="171">
        <f>INVENTARIO[[#This Row],[Precio Final]]*10%</f>
        <v>2</v>
      </c>
      <c r="N101" s="42">
        <v>190</v>
      </c>
      <c r="O101" s="42">
        <v>18</v>
      </c>
      <c r="P101" s="42">
        <v>10.555555555555555</v>
      </c>
      <c r="Q101" s="110">
        <v>155</v>
      </c>
      <c r="R101" s="42">
        <v>8</v>
      </c>
      <c r="S101" s="177">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5">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2845</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6">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2846</v>
      </c>
      <c r="E103" s="78" t="s">
        <v>2421</v>
      </c>
      <c r="F103" s="78" t="s">
        <v>698</v>
      </c>
      <c r="G103" s="78" t="s">
        <v>164</v>
      </c>
      <c r="H103" s="171">
        <f>INVENTARIO[[#This Row],[Precio Final]]</f>
        <v>13</v>
      </c>
      <c r="I103" s="78">
        <f t="shared" si="2"/>
        <v>12.063333333333333</v>
      </c>
      <c r="J103" s="78">
        <v>1</v>
      </c>
      <c r="K103" s="112">
        <f>SUMIFS(VENTAS[Cantidad],VENTAS[Código del producto Vendido],INVENTARIO[[#This Row],[Code]])</f>
        <v>1</v>
      </c>
      <c r="L103" s="120">
        <f>INVENTARIO[[#This Row],[Entradas]]-INVENTARIO[[#This Row],[Salidas]]</f>
        <v>0</v>
      </c>
      <c r="M103" s="171">
        <f>INVENTARIO[[#This Row],[Precio Final]]*10%</f>
        <v>1.3</v>
      </c>
      <c r="N103" s="42">
        <v>121</v>
      </c>
      <c r="O103" s="42">
        <v>18</v>
      </c>
      <c r="P103" s="42">
        <v>6.7222222222222223</v>
      </c>
      <c r="Q103" s="110">
        <v>165</v>
      </c>
      <c r="R103" s="42">
        <v>8</v>
      </c>
      <c r="S103" s="177">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5">
        <f>INVENTARIO[[#This Row],[Ganancia Unitaria]]*INVENTARIO[[#This Row],[Salidas]]</f>
        <v>4.9577777777777783</v>
      </c>
      <c r="Y103" s="42" t="s">
        <v>1228</v>
      </c>
      <c r="Z103" s="20"/>
      <c r="AA103" s="20">
        <f>INVENTARIO[[#This Row],[Costo total]]*INVENTARIO[[#This Row],[Entradas]]</f>
        <v>8.0422222222222217</v>
      </c>
      <c r="AB103" s="172">
        <f>INVENTARIO[[#This Row],[Stock Actual]]*INVENTARIO[[#This Row],[Costo total]]</f>
        <v>0</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6">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2426</v>
      </c>
      <c r="F105" s="78" t="s">
        <v>697</v>
      </c>
      <c r="G105" s="78" t="s">
        <v>164</v>
      </c>
      <c r="H105" s="171">
        <f>INVENTARIO[[#This Row],[Precio Final]]</f>
        <v>25</v>
      </c>
      <c r="I105" s="78">
        <f t="shared" si="2"/>
        <v>25.14</v>
      </c>
      <c r="J105" s="78">
        <v>1</v>
      </c>
      <c r="K105" s="112">
        <f>SUMIFS(VENTAS[Cantidad],VENTAS[Código del producto Vendido],INVENTARIO[[#This Row],[Code]])</f>
        <v>0</v>
      </c>
      <c r="L105" s="120">
        <f>INVENTARIO[[#This Row],[Entradas]]-INVENTARIO[[#This Row],[Salidas]]</f>
        <v>1</v>
      </c>
      <c r="M105" s="171">
        <f>INVENTARIO[[#This Row],[Precio Final]]*10%</f>
        <v>2.5</v>
      </c>
      <c r="N105" s="42">
        <v>270</v>
      </c>
      <c r="O105" s="42">
        <v>18</v>
      </c>
      <c r="P105" s="42">
        <v>15</v>
      </c>
      <c r="Q105" s="110">
        <v>220</v>
      </c>
      <c r="R105" s="42">
        <v>8</v>
      </c>
      <c r="S105" s="177">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5">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6">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2845</v>
      </c>
      <c r="E107" s="78" t="s">
        <v>762</v>
      </c>
      <c r="F107" s="78" t="s">
        <v>2374</v>
      </c>
      <c r="G107" s="78" t="s">
        <v>164</v>
      </c>
      <c r="H107" s="171">
        <f>INVENTARIO[[#This Row],[Precio Final]]</f>
        <v>12</v>
      </c>
      <c r="I107" s="78">
        <v>14</v>
      </c>
      <c r="J107" s="78">
        <v>1</v>
      </c>
      <c r="K107" s="112">
        <f>SUMIFS(VENTAS[Cantidad],VENTAS[Código del producto Vendido],INVENTARIO[[#This Row],[Code]])</f>
        <v>0</v>
      </c>
      <c r="L107" s="120">
        <f>INVENTARIO[[#This Row],[Entradas]]-INVENTARIO[[#This Row],[Salidas]]</f>
        <v>1</v>
      </c>
      <c r="M107" s="171">
        <f>INVENTARIO[[#This Row],[Precio Final]]*10%</f>
        <v>1.2000000000000002</v>
      </c>
      <c r="N107" s="42">
        <v>130</v>
      </c>
      <c r="O107" s="42">
        <v>18</v>
      </c>
      <c r="P107" s="42">
        <v>7.2222222222222223</v>
      </c>
      <c r="Q107" s="110">
        <v>140</v>
      </c>
      <c r="R107" s="42">
        <v>8</v>
      </c>
      <c r="S107" s="177">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5">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2845</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6">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2845</v>
      </c>
      <c r="E109" s="78" t="s">
        <v>860</v>
      </c>
      <c r="F109" s="78" t="s">
        <v>695</v>
      </c>
      <c r="G109" s="78" t="s">
        <v>164</v>
      </c>
      <c r="H109" s="171">
        <f>INVENTARIO[[#This Row],[Precio Final]]</f>
        <v>12</v>
      </c>
      <c r="I109" s="78">
        <f t="shared" si="2"/>
        <v>11.266666666666666</v>
      </c>
      <c r="J109" s="78">
        <v>1</v>
      </c>
      <c r="K109" s="112">
        <f>SUMIFS(VENTAS[Cantidad],VENTAS[Código del producto Vendido],INVENTARIO[[#This Row],[Code]])</f>
        <v>1</v>
      </c>
      <c r="L109" s="120">
        <f>INVENTARIO[[#This Row],[Entradas]]-INVENTARIO[[#This Row],[Salidas]]</f>
        <v>0</v>
      </c>
      <c r="M109" s="171">
        <f>INVENTARIO[[#This Row],[Precio Final]]*10%</f>
        <v>1.2000000000000002</v>
      </c>
      <c r="N109" s="42">
        <v>110</v>
      </c>
      <c r="O109" s="42">
        <v>18</v>
      </c>
      <c r="P109" s="42">
        <v>6.1111111111111107</v>
      </c>
      <c r="Q109" s="110">
        <v>175</v>
      </c>
      <c r="R109" s="42">
        <v>8</v>
      </c>
      <c r="S109" s="177">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5">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2845</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6">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2845</v>
      </c>
      <c r="E111" s="78" t="s">
        <v>861</v>
      </c>
      <c r="F111" s="78" t="s">
        <v>697</v>
      </c>
      <c r="G111" s="78" t="s">
        <v>164</v>
      </c>
      <c r="H111" s="171">
        <f>INVENTARIO[[#This Row],[Precio Final]]</f>
        <v>14</v>
      </c>
      <c r="I111" s="78">
        <f t="shared" si="2"/>
        <v>12.033333333333333</v>
      </c>
      <c r="J111" s="78">
        <v>1</v>
      </c>
      <c r="K111" s="112">
        <f>SUMIFS(VENTAS[Cantidad],VENTAS[Código del producto Vendido],INVENTARIO[[#This Row],[Code]])</f>
        <v>1</v>
      </c>
      <c r="L111" s="120">
        <f>INVENTARIO[[#This Row],[Entradas]]-INVENTARIO[[#This Row],[Salidas]]</f>
        <v>0</v>
      </c>
      <c r="M111" s="171">
        <f>INVENTARIO[[#This Row],[Precio Final]]*10%</f>
        <v>1.4000000000000001</v>
      </c>
      <c r="N111" s="42">
        <v>130</v>
      </c>
      <c r="O111" s="42">
        <v>18</v>
      </c>
      <c r="P111" s="42">
        <v>7.2222222222222223</v>
      </c>
      <c r="Q111" s="110">
        <v>100</v>
      </c>
      <c r="R111" s="42">
        <v>8</v>
      </c>
      <c r="S111" s="177">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5">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2845</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6">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1">
        <f>INVENTARIO[[#This Row],[Precio Final]]</f>
        <v>0</v>
      </c>
      <c r="I113" s="78">
        <f t="shared" si="2"/>
        <v>26.873333333333335</v>
      </c>
      <c r="J113" s="78">
        <v>1</v>
      </c>
      <c r="K113" s="112">
        <f>SUMIFS(VENTAS[Cantidad],VENTAS[Código del producto Vendido],INVENTARIO[[#This Row],[Code]])</f>
        <v>0</v>
      </c>
      <c r="L113" s="120">
        <f>INVENTARIO[[#This Row],[Entradas]]-INVENTARIO[[#This Row],[Salidas]]</f>
        <v>1</v>
      </c>
      <c r="M113" s="171">
        <f>INVENTARIO[[#This Row],[Precio Final]]*10%</f>
        <v>0</v>
      </c>
      <c r="N113" s="42">
        <v>280</v>
      </c>
      <c r="O113" s="42">
        <v>18</v>
      </c>
      <c r="P113" s="42">
        <v>15.555555555555555</v>
      </c>
      <c r="Q113" s="110">
        <v>295</v>
      </c>
      <c r="R113" s="42">
        <v>8</v>
      </c>
      <c r="S113" s="177">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5">
        <f>INVENTARIO[[#This Row],[Ganancia Unitaria]]*INVENTARIO[[#This Row],[Salidas]]</f>
        <v>0</v>
      </c>
      <c r="Y113" s="42" t="s">
        <v>1228</v>
      </c>
      <c r="Z113" s="20"/>
      <c r="AA113" s="20">
        <f>INVENTARIO[[#This Row],[Costo total]]*INVENTARIO[[#This Row],[Entradas]]</f>
        <v>17.915555555555557</v>
      </c>
      <c r="AB113" s="172">
        <f>INVENTARIO[[#This Row],[Stock Actual]]*INVENTARIO[[#This Row],[Costo total]]</f>
        <v>17.915555555555557</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6">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1">
        <f>INVENTARIO[[#This Row],[Precio Final]]</f>
        <v>25</v>
      </c>
      <c r="I115" s="78">
        <f t="shared" si="2"/>
        <v>19.606666666666669</v>
      </c>
      <c r="J115" s="78">
        <v>1</v>
      </c>
      <c r="K115" s="112">
        <f>SUMIFS(VENTAS[Cantidad],VENTAS[Código del producto Vendido],INVENTARIO[[#This Row],[Code]])</f>
        <v>1</v>
      </c>
      <c r="L115" s="120">
        <f>INVENTARIO[[#This Row],[Entradas]]-INVENTARIO[[#This Row],[Salidas]]</f>
        <v>0</v>
      </c>
      <c r="M115" s="171">
        <f>INVENTARIO[[#This Row],[Precio Final]]*10%</f>
        <v>2.5</v>
      </c>
      <c r="N115" s="42">
        <v>200</v>
      </c>
      <c r="O115" s="42">
        <v>18</v>
      </c>
      <c r="P115" s="42">
        <v>11.111111111111111</v>
      </c>
      <c r="Q115" s="110">
        <v>245</v>
      </c>
      <c r="R115" s="42">
        <v>8</v>
      </c>
      <c r="S115" s="177">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5">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2690</v>
      </c>
      <c r="E116" s="83" t="s">
        <v>2422</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6">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1">
        <f>INVENTARIO[[#This Row],[Precio Final]]</f>
        <v>22</v>
      </c>
      <c r="I117" s="78">
        <f t="shared" si="2"/>
        <v>20.083333333333336</v>
      </c>
      <c r="J117" s="78">
        <v>1</v>
      </c>
      <c r="K117" s="112">
        <f>SUMIFS(VENTAS[Cantidad],VENTAS[Código del producto Vendido],INVENTARIO[[#This Row],[Code]])</f>
        <v>1</v>
      </c>
      <c r="L117" s="120">
        <f>INVENTARIO[[#This Row],[Entradas]]-INVENTARIO[[#This Row],[Salidas]]</f>
        <v>0</v>
      </c>
      <c r="M117" s="171">
        <f>INVENTARIO[[#This Row],[Precio Final]]*10%</f>
        <v>2.2000000000000002</v>
      </c>
      <c r="N117" s="42">
        <v>205</v>
      </c>
      <c r="O117" s="42">
        <v>18</v>
      </c>
      <c r="P117" s="42">
        <v>11.388888888888889</v>
      </c>
      <c r="Q117" s="110">
        <v>250</v>
      </c>
      <c r="R117" s="42">
        <v>8</v>
      </c>
      <c r="S117" s="177">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5">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2689</v>
      </c>
      <c r="E118" s="83" t="s">
        <v>2422</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6">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1">
        <f>INVENTARIO[[#This Row],[Precio Final]]</f>
        <v>22</v>
      </c>
      <c r="I119" s="78">
        <f t="shared" si="2"/>
        <v>20.683333333333334</v>
      </c>
      <c r="J119" s="78">
        <v>1</v>
      </c>
      <c r="K119" s="112">
        <f>SUMIFS(VENTAS[Cantidad],VENTAS[Código del producto Vendido],INVENTARIO[[#This Row],[Code]])</f>
        <v>1</v>
      </c>
      <c r="L119" s="120">
        <f>INVENTARIO[[#This Row],[Entradas]]-INVENTARIO[[#This Row],[Salidas]]</f>
        <v>0</v>
      </c>
      <c r="M119" s="171">
        <f>INVENTARIO[[#This Row],[Precio Final]]*10%</f>
        <v>2.2000000000000002</v>
      </c>
      <c r="N119" s="42">
        <v>205</v>
      </c>
      <c r="O119" s="42">
        <v>18</v>
      </c>
      <c r="P119" s="42">
        <v>11.388888888888889</v>
      </c>
      <c r="Q119" s="110">
        <v>300</v>
      </c>
      <c r="R119" s="42">
        <v>8</v>
      </c>
      <c r="S119" s="177">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5">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2687</v>
      </c>
      <c r="E120" s="83" t="s">
        <v>2423</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6">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2845</v>
      </c>
      <c r="E121" s="78" t="s">
        <v>866</v>
      </c>
      <c r="F121" s="78" t="s">
        <v>789</v>
      </c>
      <c r="G121" s="78" t="s">
        <v>164</v>
      </c>
      <c r="H121" s="171">
        <f>INVENTARIO[[#This Row],[Precio Final]]</f>
        <v>14</v>
      </c>
      <c r="I121" s="78">
        <v>14</v>
      </c>
      <c r="J121" s="78">
        <v>1</v>
      </c>
      <c r="K121" s="112">
        <f>SUMIFS(VENTAS[Cantidad],VENTAS[Código del producto Vendido],INVENTARIO[[#This Row],[Code]])</f>
        <v>1</v>
      </c>
      <c r="L121" s="120">
        <f>INVENTARIO[[#This Row],[Entradas]]-INVENTARIO[[#This Row],[Salidas]]</f>
        <v>0</v>
      </c>
      <c r="M121" s="171">
        <f>INVENTARIO[[#This Row],[Precio Final]]*10%</f>
        <v>1.4000000000000001</v>
      </c>
      <c r="N121" s="42">
        <v>100</v>
      </c>
      <c r="O121" s="42">
        <v>18</v>
      </c>
      <c r="P121" s="42">
        <v>5.5555555555555554</v>
      </c>
      <c r="Q121" s="110">
        <v>180</v>
      </c>
      <c r="R121" s="42">
        <v>8</v>
      </c>
      <c r="S121" s="177">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5">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2691</v>
      </c>
      <c r="E122" s="83" t="s">
        <v>2425</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6">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1">
        <f>INVENTARIO[[#This Row],[Precio Final]]</f>
        <v>20</v>
      </c>
      <c r="I123" s="78">
        <f t="shared" si="2"/>
        <v>20.266666666666666</v>
      </c>
      <c r="J123" s="78">
        <v>1</v>
      </c>
      <c r="K123" s="112">
        <f>SUMIFS(VENTAS[Cantidad],VENTAS[Código del producto Vendido],INVENTARIO[[#This Row],[Code]])</f>
        <v>1</v>
      </c>
      <c r="L123" s="120">
        <f>INVENTARIO[[#This Row],[Entradas]]-INVENTARIO[[#This Row],[Salidas]]</f>
        <v>0</v>
      </c>
      <c r="M123" s="171">
        <f>INVENTARIO[[#This Row],[Precio Final]]*10%</f>
        <v>2</v>
      </c>
      <c r="N123" s="42">
        <v>200</v>
      </c>
      <c r="O123" s="42">
        <v>18</v>
      </c>
      <c r="P123" s="42">
        <v>11.111111111111111</v>
      </c>
      <c r="Q123" s="110">
        <v>300</v>
      </c>
      <c r="R123" s="42">
        <v>8</v>
      </c>
      <c r="S123" s="177">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5">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6">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1">
        <f>INVENTARIO[[#This Row],[Precio Final]]</f>
        <v>30</v>
      </c>
      <c r="I125" s="78">
        <f t="shared" si="2"/>
        <v>19.850000000000001</v>
      </c>
      <c r="J125" s="78">
        <v>1</v>
      </c>
      <c r="K125" s="112">
        <f>SUMIFS(VENTAS[Cantidad],VENTAS[Código del producto Vendido],INVENTARIO[[#This Row],[Code]])</f>
        <v>1</v>
      </c>
      <c r="L125" s="120">
        <f>INVENTARIO[[#This Row],[Entradas]]-INVENTARIO[[#This Row],[Salidas]]</f>
        <v>0</v>
      </c>
      <c r="M125" s="171">
        <f>INVENTARIO[[#This Row],[Precio Final]]*10%</f>
        <v>3</v>
      </c>
      <c r="N125" s="42">
        <v>195</v>
      </c>
      <c r="O125" s="42">
        <v>18</v>
      </c>
      <c r="P125" s="42">
        <v>10.833333333333334</v>
      </c>
      <c r="Q125" s="110">
        <v>300</v>
      </c>
      <c r="R125" s="42">
        <v>8</v>
      </c>
      <c r="S125" s="177">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5">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2424</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6">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2845</v>
      </c>
      <c r="E127" s="78" t="s">
        <v>2436</v>
      </c>
      <c r="F127" s="78" t="s">
        <v>697</v>
      </c>
      <c r="G127" s="78" t="s">
        <v>164</v>
      </c>
      <c r="H127" s="171">
        <f>INVENTARIO[[#This Row],[Precio Final]]</f>
        <v>14</v>
      </c>
      <c r="I127" s="78">
        <f t="shared" si="2"/>
        <v>13.86</v>
      </c>
      <c r="J127" s="78">
        <v>1</v>
      </c>
      <c r="K127" s="112">
        <f>SUMIFS(VENTAS[Cantidad],VENTAS[Código del producto Vendido],INVENTARIO[[#This Row],[Code]])</f>
        <v>0</v>
      </c>
      <c r="L127" s="120">
        <f>INVENTARIO[[#This Row],[Entradas]]-INVENTARIO[[#This Row],[Salidas]]</f>
        <v>1</v>
      </c>
      <c r="M127" s="171">
        <f>INVENTARIO[[#This Row],[Precio Final]]*10%</f>
        <v>1.4000000000000001</v>
      </c>
      <c r="N127" s="42">
        <v>287</v>
      </c>
      <c r="O127" s="42">
        <v>18</v>
      </c>
      <c r="P127" s="42">
        <v>5</v>
      </c>
      <c r="Q127" s="110">
        <v>530</v>
      </c>
      <c r="R127" s="42">
        <v>8</v>
      </c>
      <c r="S127" s="177">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5">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6">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2693</v>
      </c>
      <c r="E129" s="78" t="s">
        <v>872</v>
      </c>
      <c r="F129" s="78" t="s">
        <v>695</v>
      </c>
      <c r="G129" s="78" t="s">
        <v>164</v>
      </c>
      <c r="H129" s="171">
        <f>INVENTARIO[[#This Row],[Precio Final]]</f>
        <v>25</v>
      </c>
      <c r="I129" s="78">
        <f t="shared" ref="I129:I142" si="4">U129</f>
        <v>24.500000000000004</v>
      </c>
      <c r="J129" s="78">
        <v>1</v>
      </c>
      <c r="K129" s="112">
        <f>SUMIFS(VENTAS[Cantidad],VENTAS[Código del producto Vendido],INVENTARIO[[#This Row],[Code]])</f>
        <v>0</v>
      </c>
      <c r="L129" s="120">
        <f>INVENTARIO[[#This Row],[Entradas]]-INVENTARIO[[#This Row],[Salidas]]</f>
        <v>1</v>
      </c>
      <c r="M129" s="171">
        <f>INVENTARIO[[#This Row],[Precio Final]]*10%</f>
        <v>2.5</v>
      </c>
      <c r="N129" s="42">
        <v>258</v>
      </c>
      <c r="O129" s="42">
        <v>18</v>
      </c>
      <c r="P129" s="42">
        <v>14.333333333333334</v>
      </c>
      <c r="Q129" s="110">
        <v>250</v>
      </c>
      <c r="R129" s="42">
        <v>8</v>
      </c>
      <c r="S129" s="177">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5">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6">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1">
        <f>INVENTARIO[[#This Row],[Precio Final]]</f>
        <v>30</v>
      </c>
      <c r="I131" s="78">
        <f t="shared" si="4"/>
        <v>24.500000000000004</v>
      </c>
      <c r="J131" s="78">
        <v>1</v>
      </c>
      <c r="K131" s="112">
        <f>SUMIFS(VENTAS[Cantidad],VENTAS[Código del producto Vendido],INVENTARIO[[#This Row],[Code]])</f>
        <v>1</v>
      </c>
      <c r="L131" s="120">
        <f>INVENTARIO[[#This Row],[Entradas]]-INVENTARIO[[#This Row],[Salidas]]</f>
        <v>0</v>
      </c>
      <c r="M131" s="171">
        <f>INVENTARIO[[#This Row],[Precio Final]]*10%</f>
        <v>3</v>
      </c>
      <c r="N131" s="42">
        <v>258</v>
      </c>
      <c r="O131" s="42">
        <v>18</v>
      </c>
      <c r="P131" s="42">
        <v>14.333333333333334</v>
      </c>
      <c r="Q131" s="110">
        <v>250</v>
      </c>
      <c r="R131" s="42">
        <v>8</v>
      </c>
      <c r="S131" s="177">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5">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6">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1">
        <f>INVENTARIO[[#This Row],[Precio Final]]</f>
        <v>28</v>
      </c>
      <c r="I133" s="78">
        <f t="shared" si="4"/>
        <v>25.250000000000004</v>
      </c>
      <c r="J133" s="78">
        <v>1</v>
      </c>
      <c r="K133" s="112">
        <f>SUMIFS(VENTAS[Cantidad],VENTAS[Código del producto Vendido],INVENTARIO[[#This Row],[Code]])</f>
        <v>1</v>
      </c>
      <c r="L133" s="120">
        <f>INVENTARIO[[#This Row],[Entradas]]-INVENTARIO[[#This Row],[Salidas]]</f>
        <v>0</v>
      </c>
      <c r="M133" s="171">
        <f>INVENTARIO[[#This Row],[Precio Final]]*10%</f>
        <v>2.8000000000000003</v>
      </c>
      <c r="N133" s="42">
        <v>267</v>
      </c>
      <c r="O133" s="42">
        <v>18</v>
      </c>
      <c r="P133" s="42">
        <v>14.833333333333334</v>
      </c>
      <c r="Q133" s="110">
        <v>250</v>
      </c>
      <c r="R133" s="42">
        <v>8</v>
      </c>
      <c r="S133" s="177">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5">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2691</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6">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1">
        <f>INVENTARIO[[#This Row],[Precio Final]]</f>
        <v>25</v>
      </c>
      <c r="I135" s="78">
        <f t="shared" si="4"/>
        <v>19.666666666666664</v>
      </c>
      <c r="J135" s="78">
        <v>1</v>
      </c>
      <c r="K135" s="112">
        <f>SUMIFS(VENTAS[Cantidad],VENTAS[Código del producto Vendido],INVENTARIO[[#This Row],[Code]])</f>
        <v>1</v>
      </c>
      <c r="L135" s="120">
        <f>INVENTARIO[[#This Row],[Entradas]]-INVENTARIO[[#This Row],[Salidas]]</f>
        <v>0</v>
      </c>
      <c r="M135" s="171">
        <f>INVENTARIO[[#This Row],[Precio Final]]*10%</f>
        <v>2.5</v>
      </c>
      <c r="N135" s="42">
        <v>200</v>
      </c>
      <c r="O135" s="42">
        <v>18</v>
      </c>
      <c r="P135" s="42">
        <v>11.111111111111111</v>
      </c>
      <c r="Q135" s="110">
        <v>250</v>
      </c>
      <c r="R135" s="42">
        <v>8</v>
      </c>
      <c r="S135" s="177">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5">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2690</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6">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2689</v>
      </c>
      <c r="E137" s="78" t="s">
        <v>2437</v>
      </c>
      <c r="F137" s="78" t="s">
        <v>698</v>
      </c>
      <c r="G137" s="78" t="s">
        <v>164</v>
      </c>
      <c r="H137" s="171">
        <f>INVENTARIO[[#This Row],[Precio Final]]</f>
        <v>25</v>
      </c>
      <c r="I137" s="78">
        <f t="shared" si="4"/>
        <v>24.43333333333333</v>
      </c>
      <c r="J137" s="78">
        <v>1</v>
      </c>
      <c r="K137" s="112">
        <f>SUMIFS(VENTAS[Cantidad],VENTAS[Código del producto Vendido],INVENTARIO[[#This Row],[Code]])</f>
        <v>0</v>
      </c>
      <c r="L137" s="120">
        <f>INVENTARIO[[#This Row],[Entradas]]-INVENTARIO[[#This Row],[Salidas]]</f>
        <v>1</v>
      </c>
      <c r="M137" s="171">
        <f>INVENTARIO[[#This Row],[Precio Final]]*10%</f>
        <v>2.5</v>
      </c>
      <c r="N137" s="42">
        <v>250</v>
      </c>
      <c r="O137" s="42">
        <v>18</v>
      </c>
      <c r="P137" s="42">
        <v>13.888888888888889</v>
      </c>
      <c r="Q137" s="110">
        <v>300</v>
      </c>
      <c r="R137" s="42">
        <v>8</v>
      </c>
      <c r="S137" s="177">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5">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2690</v>
      </c>
      <c r="E138" s="83" t="s">
        <v>2437</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6">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2691</v>
      </c>
      <c r="E139" s="78" t="s">
        <v>2438</v>
      </c>
      <c r="F139" s="78" t="s">
        <v>692</v>
      </c>
      <c r="G139" s="78" t="s">
        <v>164</v>
      </c>
      <c r="H139" s="171">
        <f>INVENTARIO[[#This Row],[Precio Final]]</f>
        <v>28</v>
      </c>
      <c r="I139" s="78">
        <f t="shared" si="4"/>
        <v>26.246666666666666</v>
      </c>
      <c r="J139" s="78">
        <v>1</v>
      </c>
      <c r="K139" s="112">
        <f>SUMIFS(VENTAS[Cantidad],VENTAS[Código del producto Vendido],INVENTARIO[[#This Row],[Code]])</f>
        <v>0</v>
      </c>
      <c r="L139" s="120">
        <f>INVENTARIO[[#This Row],[Entradas]]-INVENTARIO[[#This Row],[Salidas]]</f>
        <v>1</v>
      </c>
      <c r="M139" s="171">
        <f>INVENTARIO[[#This Row],[Precio Final]]*10%</f>
        <v>2.8000000000000003</v>
      </c>
      <c r="N139" s="42">
        <v>266</v>
      </c>
      <c r="O139" s="42">
        <v>18</v>
      </c>
      <c r="P139" s="42">
        <v>14.777777777777779</v>
      </c>
      <c r="Q139" s="110">
        <v>340</v>
      </c>
      <c r="R139" s="42">
        <v>8</v>
      </c>
      <c r="S139" s="177">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5">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6">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1">
        <f>INVENTARIO[[#This Row],[Precio Final]]</f>
        <v>35</v>
      </c>
      <c r="I141" s="78">
        <f t="shared" si="4"/>
        <v>28.5</v>
      </c>
      <c r="J141" s="78">
        <v>1</v>
      </c>
      <c r="K141" s="112">
        <f>SUMIFS(VENTAS[Cantidad],VENTAS[Código del producto Vendido],INVENTARIO[[#This Row],[Code]])</f>
        <v>1</v>
      </c>
      <c r="L141" s="120">
        <f>INVENTARIO[[#This Row],[Entradas]]-INVENTARIO[[#This Row],[Salidas]]</f>
        <v>0</v>
      </c>
      <c r="M141" s="171">
        <f>INVENTARIO[[#This Row],[Precio Final]]*10%</f>
        <v>3.5</v>
      </c>
      <c r="N141" s="42">
        <v>270</v>
      </c>
      <c r="O141" s="42">
        <v>18</v>
      </c>
      <c r="P141" s="42">
        <v>15</v>
      </c>
      <c r="Q141" s="110">
        <v>500</v>
      </c>
      <c r="R141" s="42">
        <v>8</v>
      </c>
      <c r="S141" s="177">
        <f t="shared" si="5"/>
        <v>4</v>
      </c>
      <c r="T141" s="42">
        <f>INVENTARIO[[#This Row],[Costo Unitario (USD)]]+INVENTARIO[[#This Row],[Costo Envío (USD)]]</f>
        <v>19</v>
      </c>
      <c r="U141" s="42">
        <f>INVENTARIO[[#This Row],[Costo total]]*1.5</f>
        <v>28.5</v>
      </c>
      <c r="V141" s="42">
        <v>35</v>
      </c>
      <c r="W141" s="42">
        <f>INVENTARIO[[#This Row],[Precio Final]]-INVENTARIO[[#This Row],[Costo total]]</f>
        <v>16</v>
      </c>
      <c r="X141" s="175">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2691</v>
      </c>
      <c r="E142" s="83" t="s">
        <v>2439</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6">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1">
        <f>INVENTARIO[[#This Row],[Precio Final]]</f>
        <v>12</v>
      </c>
      <c r="I143" s="78">
        <f>U143</f>
        <v>10.868333333333334</v>
      </c>
      <c r="J143" s="78">
        <v>1</v>
      </c>
      <c r="K143" s="112">
        <f>SUMIFS(VENTAS[Cantidad],VENTAS[Código del producto Vendido],INVENTARIO[[#This Row],[Code]])</f>
        <v>1</v>
      </c>
      <c r="L143" s="120">
        <f>INVENTARIO[[#This Row],[Entradas]]-INVENTARIO[[#This Row],[Salidas]]</f>
        <v>0</v>
      </c>
      <c r="M143" s="171">
        <f>INVENTARIO[[#This Row],[Precio Final]]*10%</f>
        <v>1.2000000000000002</v>
      </c>
      <c r="N143" s="42">
        <v>99.82</v>
      </c>
      <c r="O143" s="42">
        <v>18</v>
      </c>
      <c r="P143" s="42">
        <v>5.5455555555555556</v>
      </c>
      <c r="Q143" s="110">
        <v>100</v>
      </c>
      <c r="R143" s="42">
        <v>17</v>
      </c>
      <c r="S143" s="177">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5">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6">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1">
        <f>INVENTARIO[[#This Row],[Precio Final]]</f>
        <v>16</v>
      </c>
      <c r="I145" s="78">
        <f t="shared" si="6"/>
        <v>18.21</v>
      </c>
      <c r="J145" s="78">
        <v>1</v>
      </c>
      <c r="K145" s="112">
        <f>SUMIFS(VENTAS[Cantidad],VENTAS[Código del producto Vendido],INVENTARIO[[#This Row],[Code]])</f>
        <v>1</v>
      </c>
      <c r="L145" s="120">
        <f>INVENTARIO[[#This Row],[Entradas]]-INVENTARIO[[#This Row],[Salidas]]</f>
        <v>0</v>
      </c>
      <c r="M145" s="171">
        <f>INVENTARIO[[#This Row],[Precio Final]]*10%</f>
        <v>1.6</v>
      </c>
      <c r="N145" s="42">
        <v>142.02000000000001</v>
      </c>
      <c r="O145" s="42">
        <v>18</v>
      </c>
      <c r="P145" s="42">
        <v>7.8900000000000006</v>
      </c>
      <c r="Q145" s="110">
        <v>250</v>
      </c>
      <c r="R145" s="42">
        <v>17</v>
      </c>
      <c r="S145" s="177">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5">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2690</v>
      </c>
      <c r="E146" s="83" t="s">
        <v>2440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6">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1">
        <f>INVENTARIO[[#This Row],[Precio Final]]</f>
        <v>16</v>
      </c>
      <c r="I147" s="78">
        <f t="shared" si="6"/>
        <v>14.342499999999998</v>
      </c>
      <c r="J147" s="78">
        <v>1</v>
      </c>
      <c r="K147" s="112">
        <f>SUMIFS(VENTAS[Cantidad],VENTAS[Código del producto Vendido],INVENTARIO[[#This Row],[Code]])</f>
        <v>1</v>
      </c>
      <c r="L147" s="120">
        <f>INVENTARIO[[#This Row],[Entradas]]-INVENTARIO[[#This Row],[Salidas]]</f>
        <v>0</v>
      </c>
      <c r="M147" s="171">
        <f>INVENTARIO[[#This Row],[Precio Final]]*10%</f>
        <v>1.6</v>
      </c>
      <c r="N147" s="42">
        <v>110.91</v>
      </c>
      <c r="O147" s="42">
        <v>18</v>
      </c>
      <c r="P147" s="42">
        <v>6.1616666666666662</v>
      </c>
      <c r="Q147" s="110">
        <v>200</v>
      </c>
      <c r="R147" s="42">
        <v>17</v>
      </c>
      <c r="S147" s="177">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5">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6">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1">
        <f>INVENTARIO[[#This Row],[Precio Final]]</f>
        <v>25</v>
      </c>
      <c r="I149" s="78">
        <f t="shared" si="6"/>
        <v>19.082500000000003</v>
      </c>
      <c r="J149" s="78">
        <v>1</v>
      </c>
      <c r="K149" s="112">
        <f>SUMIFS(VENTAS[Cantidad],VENTAS[Código del producto Vendido],INVENTARIO[[#This Row],[Code]])</f>
        <v>1</v>
      </c>
      <c r="L149" s="120">
        <f>INVENTARIO[[#This Row],[Entradas]]-INVENTARIO[[#This Row],[Salidas]]</f>
        <v>0</v>
      </c>
      <c r="M149" s="171">
        <f>INVENTARIO[[#This Row],[Precio Final]]*10%</f>
        <v>2.5</v>
      </c>
      <c r="N149" s="42">
        <v>152.49</v>
      </c>
      <c r="O149" s="42">
        <v>18</v>
      </c>
      <c r="P149" s="42">
        <v>8.4716666666666676</v>
      </c>
      <c r="Q149" s="110">
        <v>250</v>
      </c>
      <c r="R149" s="42">
        <v>17</v>
      </c>
      <c r="S149" s="177">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5">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6">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1">
        <f>INVENTARIO[[#This Row],[Precio Final]]</f>
        <v>22</v>
      </c>
      <c r="I151" s="78">
        <f t="shared" si="6"/>
        <v>21.710833333333333</v>
      </c>
      <c r="J151" s="78">
        <v>1</v>
      </c>
      <c r="K151" s="112">
        <f>SUMIFS(VENTAS[Cantidad],VENTAS[Código del producto Vendido],INVENTARIO[[#This Row],[Code]])</f>
        <v>0</v>
      </c>
      <c r="L151" s="120">
        <f>INVENTARIO[[#This Row],[Entradas]]-INVENTARIO[[#This Row],[Salidas]]</f>
        <v>1</v>
      </c>
      <c r="M151" s="171">
        <f>INVENTARIO[[#This Row],[Precio Final]]*10%</f>
        <v>2.2000000000000002</v>
      </c>
      <c r="N151" s="42">
        <v>191.68</v>
      </c>
      <c r="O151" s="42">
        <v>18</v>
      </c>
      <c r="P151" s="42">
        <v>10.648888888888889</v>
      </c>
      <c r="Q151" s="110">
        <v>225</v>
      </c>
      <c r="R151" s="42">
        <v>17</v>
      </c>
      <c r="S151" s="177">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5">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6">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2847</v>
      </c>
      <c r="E153" s="78" t="s">
        <v>883</v>
      </c>
      <c r="F153" s="78" t="s">
        <v>692</v>
      </c>
      <c r="G153" s="78" t="s">
        <v>164</v>
      </c>
      <c r="H153" s="171">
        <f>INVENTARIO[[#This Row],[Precio Final]]</f>
        <v>8</v>
      </c>
      <c r="I153" s="78">
        <f t="shared" si="6"/>
        <v>7.15</v>
      </c>
      <c r="J153" s="78">
        <v>2</v>
      </c>
      <c r="K153" s="112">
        <f>SUMIFS(VENTAS[Cantidad],VENTAS[Código del producto Vendido],INVENTARIO[[#This Row],[Code]])</f>
        <v>0</v>
      </c>
      <c r="L153" s="120">
        <f>INVENTARIO[[#This Row],[Entradas]]-INVENTARIO[[#This Row],[Salidas]]</f>
        <v>2</v>
      </c>
      <c r="M153" s="171">
        <f>INVENTARIO[[#This Row],[Precio Final]]*10%</f>
        <v>0.8</v>
      </c>
      <c r="N153" s="42">
        <v>71.400000000000006</v>
      </c>
      <c r="O153" s="42">
        <v>18</v>
      </c>
      <c r="P153" s="42">
        <v>3.9666666666666668</v>
      </c>
      <c r="Q153" s="110">
        <v>100</v>
      </c>
      <c r="R153" s="42">
        <v>8</v>
      </c>
      <c r="S153" s="177">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5">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2690</v>
      </c>
      <c r="E154" s="83" t="s">
        <v>2441</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6">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1">
        <f>INVENTARIO[[#This Row],[Precio Final]]</f>
        <v>30</v>
      </c>
      <c r="I155" s="78">
        <f t="shared" si="6"/>
        <v>29.533333333333331</v>
      </c>
      <c r="J155" s="78">
        <v>1</v>
      </c>
      <c r="K155" s="112">
        <f>SUMIFS(VENTAS[Cantidad],VENTAS[Código del producto Vendido],INVENTARIO[[#This Row],[Code]])</f>
        <v>1</v>
      </c>
      <c r="L155" s="120">
        <f>INVENTARIO[[#This Row],[Entradas]]-INVENTARIO[[#This Row],[Salidas]]</f>
        <v>0</v>
      </c>
      <c r="M155" s="171">
        <f>INVENTARIO[[#This Row],[Precio Final]]*10%</f>
        <v>3</v>
      </c>
      <c r="N155" s="42">
        <v>293.2</v>
      </c>
      <c r="O155" s="42">
        <v>18</v>
      </c>
      <c r="P155" s="42">
        <v>16.288888888888888</v>
      </c>
      <c r="Q155" s="110">
        <v>200</v>
      </c>
      <c r="R155" s="42">
        <v>17</v>
      </c>
      <c r="S155" s="177">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5">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6">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1">
        <f>INVENTARIO[[#This Row],[Precio Final]]</f>
        <v>3</v>
      </c>
      <c r="I157" s="78">
        <f t="shared" si="6"/>
        <v>1.8041666666666667</v>
      </c>
      <c r="J157" s="78">
        <v>1</v>
      </c>
      <c r="K157" s="112">
        <f>SUMIFS(VENTAS[Cantidad],VENTAS[Código del producto Vendido],INVENTARIO[[#This Row],[Code]])</f>
        <v>0</v>
      </c>
      <c r="L157" s="120">
        <f>INVENTARIO[[#This Row],[Entradas]]-INVENTARIO[[#This Row],[Salidas]]</f>
        <v>1</v>
      </c>
      <c r="M157" s="171">
        <f>INVENTARIO[[#This Row],[Precio Final]]*10%</f>
        <v>0.30000000000000004</v>
      </c>
      <c r="N157" s="42">
        <v>17.329999999999998</v>
      </c>
      <c r="O157" s="42">
        <v>18</v>
      </c>
      <c r="P157" s="42">
        <v>0.96277777777777773</v>
      </c>
      <c r="Q157" s="110">
        <v>30</v>
      </c>
      <c r="R157" s="42">
        <v>8</v>
      </c>
      <c r="S157" s="177">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5">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2442</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6">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1">
        <f>INVENTARIO[[#This Row],[Precio Final]]</f>
        <v>35</v>
      </c>
      <c r="I159" s="78">
        <f t="shared" si="6"/>
        <v>29.599166666666665</v>
      </c>
      <c r="J159" s="78">
        <v>1</v>
      </c>
      <c r="K159" s="112">
        <f>SUMIFS(VENTAS[Cantidad],VENTAS[Código del producto Vendido],INVENTARIO[[#This Row],[Code]])</f>
        <v>1</v>
      </c>
      <c r="L159" s="120">
        <f>INVENTARIO[[#This Row],[Entradas]]-INVENTARIO[[#This Row],[Salidas]]</f>
        <v>0</v>
      </c>
      <c r="M159" s="171">
        <f>INVENTARIO[[#This Row],[Precio Final]]*10%</f>
        <v>3.5</v>
      </c>
      <c r="N159" s="42">
        <v>263.39</v>
      </c>
      <c r="O159" s="42">
        <v>18</v>
      </c>
      <c r="P159" s="42">
        <v>14.632777777777777</v>
      </c>
      <c r="Q159" s="110">
        <v>300</v>
      </c>
      <c r="R159" s="42">
        <v>17</v>
      </c>
      <c r="S159" s="177">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5">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6">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1">
        <f>INVENTARIO[[#This Row],[Precio Final]]</f>
        <v>20</v>
      </c>
      <c r="I161" s="78">
        <f t="shared" si="6"/>
        <v>19.324999999999999</v>
      </c>
      <c r="J161" s="78">
        <v>1</v>
      </c>
      <c r="K161" s="112">
        <f>SUMIFS(VENTAS[Cantidad],VENTAS[Código del producto Vendido],INVENTARIO[[#This Row],[Code]])</f>
        <v>1</v>
      </c>
      <c r="L161" s="120">
        <f>INVENTARIO[[#This Row],[Entradas]]-INVENTARIO[[#This Row],[Salidas]]</f>
        <v>0</v>
      </c>
      <c r="M161" s="171">
        <f>INVENTARIO[[#This Row],[Precio Final]]*10%</f>
        <v>2</v>
      </c>
      <c r="N161" s="42">
        <v>188.7</v>
      </c>
      <c r="O161" s="42">
        <v>18</v>
      </c>
      <c r="P161" s="42">
        <v>10.483333333333333</v>
      </c>
      <c r="Q161" s="110">
        <v>300</v>
      </c>
      <c r="R161" s="42">
        <v>8</v>
      </c>
      <c r="S161" s="177">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5">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6">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2444</v>
      </c>
      <c r="F163" s="78" t="s">
        <v>692</v>
      </c>
      <c r="G163" s="78" t="s">
        <v>164</v>
      </c>
      <c r="H163" s="171">
        <f>INVENTARIO[[#This Row],[Precio Final]]</f>
        <v>20</v>
      </c>
      <c r="I163" s="78">
        <f t="shared" si="6"/>
        <v>18.342500000000001</v>
      </c>
      <c r="J163" s="78">
        <v>1</v>
      </c>
      <c r="K163" s="112">
        <f>SUMIFS(VENTAS[Cantidad],VENTAS[Código del producto Vendido],INVENTARIO[[#This Row],[Code]])</f>
        <v>0</v>
      </c>
      <c r="L163" s="120">
        <f>INVENTARIO[[#This Row],[Entradas]]-INVENTARIO[[#This Row],[Salidas]]</f>
        <v>1</v>
      </c>
      <c r="M163" s="171">
        <f>INVENTARIO[[#This Row],[Precio Final]]*10%</f>
        <v>2</v>
      </c>
      <c r="N163" s="42">
        <v>158.91</v>
      </c>
      <c r="O163" s="42">
        <v>18</v>
      </c>
      <c r="P163" s="42">
        <v>8.8283333333333331</v>
      </c>
      <c r="Q163" s="110">
        <v>200</v>
      </c>
      <c r="R163" s="42">
        <v>17</v>
      </c>
      <c r="S163" s="177">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5">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6">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1">
        <f>INVENTARIO[[#This Row],[Precio Final]]</f>
        <v>16</v>
      </c>
      <c r="I165" s="78">
        <f t="shared" si="6"/>
        <v>19.252500000000001</v>
      </c>
      <c r="J165" s="78">
        <v>1</v>
      </c>
      <c r="K165" s="112">
        <f>SUMIFS(VENTAS[Cantidad],VENTAS[Código del producto Vendido],INVENTARIO[[#This Row],[Code]])</f>
        <v>1</v>
      </c>
      <c r="L165" s="120">
        <f>INVENTARIO[[#This Row],[Entradas]]-INVENTARIO[[#This Row],[Salidas]]</f>
        <v>0</v>
      </c>
      <c r="M165" s="171">
        <f>INVENTARIO[[#This Row],[Precio Final]]*10%</f>
        <v>1.6</v>
      </c>
      <c r="N165" s="42">
        <v>169.83</v>
      </c>
      <c r="O165" s="42">
        <v>18</v>
      </c>
      <c r="P165" s="42">
        <v>9.4350000000000005</v>
      </c>
      <c r="Q165" s="110">
        <v>200</v>
      </c>
      <c r="R165" s="42">
        <v>17</v>
      </c>
      <c r="S165" s="177">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5">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6">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1">
        <f>INVENTARIO[[#This Row],[Precio Final]]</f>
        <v>12</v>
      </c>
      <c r="I167" s="78">
        <f t="shared" si="6"/>
        <v>12.561666666666667</v>
      </c>
      <c r="J167" s="78">
        <v>1</v>
      </c>
      <c r="K167" s="112">
        <f>SUMIFS(VENTAS[Cantidad],VENTAS[Código del producto Vendido],INVENTARIO[[#This Row],[Code]])</f>
        <v>1</v>
      </c>
      <c r="L167" s="120">
        <f>INVENTARIO[[#This Row],[Entradas]]-INVENTARIO[[#This Row],[Salidas]]</f>
        <v>0</v>
      </c>
      <c r="M167" s="171">
        <f>INVENTARIO[[#This Row],[Precio Final]]*10%</f>
        <v>1.2000000000000002</v>
      </c>
      <c r="N167" s="42">
        <v>95.66</v>
      </c>
      <c r="O167" s="42">
        <v>18</v>
      </c>
      <c r="P167" s="42">
        <v>5.3144444444444439</v>
      </c>
      <c r="Q167" s="110">
        <v>180</v>
      </c>
      <c r="R167" s="42">
        <v>17</v>
      </c>
      <c r="S167" s="177">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5">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6">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1">
        <f>INVENTARIO[[#This Row],[Precio Final]]</f>
        <v>12</v>
      </c>
      <c r="I169" s="78">
        <f t="shared" si="6"/>
        <v>10.872499999999999</v>
      </c>
      <c r="J169" s="78">
        <v>1</v>
      </c>
      <c r="K169" s="112">
        <f>SUMIFS(VENTAS[Cantidad],VENTAS[Código del producto Vendido],INVENTARIO[[#This Row],[Code]])</f>
        <v>1</v>
      </c>
      <c r="L169" s="120">
        <f>INVENTARIO[[#This Row],[Entradas]]-INVENTARIO[[#This Row],[Salidas]]</f>
        <v>0</v>
      </c>
      <c r="M169" s="171">
        <f>INVENTARIO[[#This Row],[Precio Final]]*10%</f>
        <v>1.2000000000000002</v>
      </c>
      <c r="N169" s="42">
        <v>84.57</v>
      </c>
      <c r="O169" s="42">
        <v>18</v>
      </c>
      <c r="P169" s="42">
        <v>4.6983333333333333</v>
      </c>
      <c r="Q169" s="110">
        <v>150</v>
      </c>
      <c r="R169" s="42">
        <v>17</v>
      </c>
      <c r="S169" s="177">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5">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6">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2690</v>
      </c>
      <c r="E171" s="78" t="s">
        <v>2445</v>
      </c>
      <c r="F171" s="78" t="s">
        <v>695</v>
      </c>
      <c r="G171" s="78" t="s">
        <v>164</v>
      </c>
      <c r="H171" s="171">
        <f>INVENTARIO[[#This Row],[Precio Final]]</f>
        <v>13</v>
      </c>
      <c r="I171" s="78">
        <f t="shared" si="6"/>
        <v>12.200833333333335</v>
      </c>
      <c r="J171" s="78">
        <v>1</v>
      </c>
      <c r="K171" s="112">
        <f>SUMIFS(VENTAS[Cantidad],VENTAS[Código del producto Vendido],INVENTARIO[[#This Row],[Code]])</f>
        <v>0</v>
      </c>
      <c r="L171" s="120">
        <f>INVENTARIO[[#This Row],[Entradas]]-INVENTARIO[[#This Row],[Salidas]]</f>
        <v>1</v>
      </c>
      <c r="M171" s="171">
        <f>INVENTARIO[[#This Row],[Precio Final]]*10%</f>
        <v>1.3</v>
      </c>
      <c r="N171" s="42">
        <v>100.51</v>
      </c>
      <c r="O171" s="42">
        <v>18</v>
      </c>
      <c r="P171" s="42">
        <v>5.5838888888888896</v>
      </c>
      <c r="Q171" s="110">
        <v>150</v>
      </c>
      <c r="R171" s="42">
        <v>17</v>
      </c>
      <c r="S171" s="177">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5">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6">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1">
        <f>INVENTARIO[[#This Row],[Precio Final]]</f>
        <v>15</v>
      </c>
      <c r="I173" s="78">
        <f t="shared" si="6"/>
        <v>11.7</v>
      </c>
      <c r="J173" s="78">
        <v>2</v>
      </c>
      <c r="K173" s="112">
        <f>SUMIFS(VENTAS[Cantidad],VENTAS[Código del producto Vendido],INVENTARIO[[#This Row],[Code]])</f>
        <v>2</v>
      </c>
      <c r="L173" s="120">
        <f>INVENTARIO[[#This Row],[Entradas]]-INVENTARIO[[#This Row],[Salidas]]</f>
        <v>0</v>
      </c>
      <c r="M173" s="171">
        <f>INVENTARIO[[#This Row],[Precio Final]]*10%</f>
        <v>1.5</v>
      </c>
      <c r="N173" s="42">
        <v>111.6</v>
      </c>
      <c r="O173" s="42">
        <v>18</v>
      </c>
      <c r="P173" s="42">
        <v>6.1999999999999993</v>
      </c>
      <c r="Q173" s="110">
        <v>200</v>
      </c>
      <c r="R173" s="42">
        <v>8</v>
      </c>
      <c r="S173" s="177">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5">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6">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1">
        <f>INVENTARIO[[#This Row],[Precio Final]]</f>
        <v>0</v>
      </c>
      <c r="I175" s="78">
        <f t="shared" si="6"/>
        <v>2.8600000000000003</v>
      </c>
      <c r="J175" s="78">
        <v>0</v>
      </c>
      <c r="K175" s="112">
        <f>SUMIFS(VENTAS[Cantidad],VENTAS[Código del producto Vendido],INVENTARIO[[#This Row],[Code]])</f>
        <v>0</v>
      </c>
      <c r="L175" s="120">
        <f>INVENTARIO[[#This Row],[Entradas]]-INVENTARIO[[#This Row],[Salidas]]</f>
        <v>0</v>
      </c>
      <c r="M175" s="171">
        <f>INVENTARIO[[#This Row],[Precio Final]]*10%</f>
        <v>0</v>
      </c>
      <c r="N175" s="42">
        <v>30</v>
      </c>
      <c r="O175" s="42">
        <v>18</v>
      </c>
      <c r="P175" s="42">
        <v>1.6666666666666667</v>
      </c>
      <c r="Q175" s="110">
        <v>30</v>
      </c>
      <c r="R175" s="42">
        <v>8</v>
      </c>
      <c r="S175" s="177">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5">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6">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1">
        <f>INVENTARIO[[#This Row],[Precio Final]]</f>
        <v>10</v>
      </c>
      <c r="I177" s="78">
        <f t="shared" si="6"/>
        <v>6.5724999999999998</v>
      </c>
      <c r="J177" s="78">
        <v>1</v>
      </c>
      <c r="K177" s="112">
        <f>SUMIFS(VENTAS[Cantidad],VENTAS[Código del producto Vendido],INVENTARIO[[#This Row],[Code]])</f>
        <v>1</v>
      </c>
      <c r="L177" s="120">
        <f>INVENTARIO[[#This Row],[Entradas]]-INVENTARIO[[#This Row],[Salidas]]</f>
        <v>0</v>
      </c>
      <c r="M177" s="171">
        <f>INVENTARIO[[#This Row],[Precio Final]]*10%</f>
        <v>1</v>
      </c>
      <c r="N177" s="42">
        <v>64.47</v>
      </c>
      <c r="O177" s="42">
        <v>18</v>
      </c>
      <c r="P177" s="42">
        <v>3.5816666666666666</v>
      </c>
      <c r="Q177" s="110">
        <v>100</v>
      </c>
      <c r="R177" s="42">
        <v>8</v>
      </c>
      <c r="S177" s="177">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5">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6">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1">
        <f>INVENTARIO[[#This Row],[Precio Final]]</f>
        <v>30</v>
      </c>
      <c r="I179" s="78">
        <f t="shared" si="6"/>
        <v>28.815000000000001</v>
      </c>
      <c r="J179" s="78">
        <v>2</v>
      </c>
      <c r="K179" s="112">
        <f>SUMIFS(VENTAS[Cantidad],VENTAS[Código del producto Vendido],INVENTARIO[[#This Row],[Code]])</f>
        <v>2</v>
      </c>
      <c r="L179" s="120">
        <f>INVENTARIO[[#This Row],[Entradas]]-INVENTARIO[[#This Row],[Salidas]]</f>
        <v>0</v>
      </c>
      <c r="M179" s="171">
        <f>INVENTARIO[[#This Row],[Precio Final]]*10%</f>
        <v>3</v>
      </c>
      <c r="N179" s="42">
        <v>250.92</v>
      </c>
      <c r="O179" s="42">
        <v>18</v>
      </c>
      <c r="P179" s="42">
        <v>13.94</v>
      </c>
      <c r="Q179" s="110">
        <v>310</v>
      </c>
      <c r="R179" s="42">
        <v>17</v>
      </c>
      <c r="S179" s="177">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5">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6">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2677</v>
      </c>
      <c r="E181" s="78" t="s">
        <v>2447</v>
      </c>
      <c r="F181" s="78" t="s">
        <v>789</v>
      </c>
      <c r="G181" s="78" t="s">
        <v>164</v>
      </c>
      <c r="H181" s="171">
        <f>INVENTARIO[[#This Row],[Precio Final]]</f>
        <v>20</v>
      </c>
      <c r="I181" s="78">
        <f t="shared" si="6"/>
        <v>18.855833333333329</v>
      </c>
      <c r="J181" s="78">
        <v>2</v>
      </c>
      <c r="K181" s="112">
        <f>SUMIFS(VENTAS[Cantidad],VENTAS[Código del producto Vendido],INVENTARIO[[#This Row],[Code]])</f>
        <v>0</v>
      </c>
      <c r="L181" s="120">
        <f>INVENTARIO[[#This Row],[Entradas]]-INVENTARIO[[#This Row],[Salidas]]</f>
        <v>2</v>
      </c>
      <c r="M181" s="171">
        <f>INVENTARIO[[#This Row],[Precio Final]]*10%</f>
        <v>2</v>
      </c>
      <c r="N181" s="42">
        <v>134.47</v>
      </c>
      <c r="O181" s="42">
        <v>18</v>
      </c>
      <c r="P181" s="42">
        <v>7.4705555555555554</v>
      </c>
      <c r="Q181" s="110">
        <v>300</v>
      </c>
      <c r="R181" s="42">
        <v>17</v>
      </c>
      <c r="S181" s="177">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5">
        <f>INVENTARIO[[#This Row],[Ganancia Unitaria]]*INVENTARIO[[#This Row],[Salidas]]</f>
        <v>0</v>
      </c>
      <c r="Y181" s="42"/>
      <c r="Z181" s="20"/>
      <c r="AA181" s="20">
        <f>INVENTARIO[[#This Row],[Costo total]]*INVENTARIO[[#This Row],[Entradas]]</f>
        <v>25.141111111111108</v>
      </c>
      <c r="AB181" s="172">
        <f>INVENTARIO[[#This Row],[Stock Actual]]*INVENTARIO[[#This Row],[Costo total]]</f>
        <v>25.141111111111108</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6">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1">
        <f>INVENTARIO[[#This Row],[Precio Final]]</f>
        <v>18</v>
      </c>
      <c r="I183" s="78">
        <f t="shared" si="6"/>
        <v>14.500000000000002</v>
      </c>
      <c r="J183" s="78">
        <v>3</v>
      </c>
      <c r="K183" s="112">
        <f>SUMIFS(VENTAS[Cantidad],VENTAS[Código del producto Vendido],INVENTARIO[[#This Row],[Code]])</f>
        <v>3</v>
      </c>
      <c r="L183" s="120">
        <f>INVENTARIO[[#This Row],[Entradas]]-INVENTARIO[[#This Row],[Salidas]]</f>
        <v>0</v>
      </c>
      <c r="M183" s="171">
        <f>INVENTARIO[[#This Row],[Precio Final]]*10%</f>
        <v>1.8</v>
      </c>
      <c r="N183" s="42">
        <v>138</v>
      </c>
      <c r="O183" s="42">
        <v>18</v>
      </c>
      <c r="P183" s="42">
        <v>7.666666666666667</v>
      </c>
      <c r="Q183" s="110">
        <v>250</v>
      </c>
      <c r="R183" s="42">
        <v>8</v>
      </c>
      <c r="S183" s="177">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5">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6">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2833</v>
      </c>
      <c r="E185" s="78" t="s">
        <v>1073</v>
      </c>
      <c r="F185" s="78" t="s">
        <v>695</v>
      </c>
      <c r="G185" s="78" t="s">
        <v>164</v>
      </c>
      <c r="H185" s="171">
        <f>INVENTARIO[[#This Row],[Precio Final]]</f>
        <v>22</v>
      </c>
      <c r="I185" s="78">
        <f t="shared" si="6"/>
        <v>20.916666666666668</v>
      </c>
      <c r="J185" s="78">
        <v>1</v>
      </c>
      <c r="K185" s="112">
        <f>SUMIFS(VENTAS[Cantidad],VENTAS[Código del producto Vendido],INVENTARIO[[#This Row],[Code]])</f>
        <v>0</v>
      </c>
      <c r="L185" s="120">
        <f>INVENTARIO[[#This Row],[Entradas]]-INVENTARIO[[#This Row],[Salidas]]</f>
        <v>1</v>
      </c>
      <c r="M185" s="171">
        <f>INVENTARIO[[#This Row],[Precio Final]]*10%</f>
        <v>2.2000000000000002</v>
      </c>
      <c r="N185" s="42">
        <v>215</v>
      </c>
      <c r="O185" s="42">
        <v>18</v>
      </c>
      <c r="P185" s="42">
        <v>11.944444444444445</v>
      </c>
      <c r="Q185" s="110">
        <v>250</v>
      </c>
      <c r="R185" s="42">
        <v>8</v>
      </c>
      <c r="S185" s="177">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5">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2833</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6">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1">
        <f>INVENTARIO[[#This Row],[Precio Final]]</f>
        <v>22</v>
      </c>
      <c r="I187" s="78">
        <f t="shared" si="6"/>
        <v>20.916666666666668</v>
      </c>
      <c r="J187" s="78">
        <v>2</v>
      </c>
      <c r="K187" s="112">
        <f>SUMIFS(VENTAS[Cantidad],VENTAS[Código del producto Vendido],INVENTARIO[[#This Row],[Code]])</f>
        <v>2</v>
      </c>
      <c r="L187" s="120">
        <f>INVENTARIO[[#This Row],[Entradas]]-INVENTARIO[[#This Row],[Salidas]]</f>
        <v>0</v>
      </c>
      <c r="M187" s="171">
        <f>INVENTARIO[[#This Row],[Precio Final]]*10%</f>
        <v>2.2000000000000002</v>
      </c>
      <c r="N187" s="42">
        <v>215</v>
      </c>
      <c r="O187" s="42">
        <v>18</v>
      </c>
      <c r="P187" s="42">
        <v>11.944444444444445</v>
      </c>
      <c r="Q187" s="110">
        <v>250</v>
      </c>
      <c r="R187" s="42">
        <v>8</v>
      </c>
      <c r="S187" s="177">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5">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6">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1">
        <f>INVENTARIO[[#This Row],[Precio Final]]</f>
        <v>22</v>
      </c>
      <c r="I189" s="78">
        <f t="shared" si="6"/>
        <v>20.083333333333336</v>
      </c>
      <c r="J189" s="78">
        <v>2</v>
      </c>
      <c r="K189" s="112">
        <f>SUMIFS(VENTAS[Cantidad],VENTAS[Código del producto Vendido],INVENTARIO[[#This Row],[Code]])</f>
        <v>2</v>
      </c>
      <c r="L189" s="120">
        <f>INVENTARIO[[#This Row],[Entradas]]-INVENTARIO[[#This Row],[Salidas]]</f>
        <v>0</v>
      </c>
      <c r="M189" s="171">
        <f>INVENTARIO[[#This Row],[Precio Final]]*10%</f>
        <v>2.2000000000000002</v>
      </c>
      <c r="N189" s="42">
        <v>205</v>
      </c>
      <c r="O189" s="42">
        <v>18</v>
      </c>
      <c r="P189" s="42">
        <v>11.388888888888889</v>
      </c>
      <c r="Q189" s="110">
        <v>250</v>
      </c>
      <c r="R189" s="42">
        <v>8</v>
      </c>
      <c r="S189" s="177">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5">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6">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1">
        <f>INVENTARIO[[#This Row],[Precio Final]]</f>
        <v>25</v>
      </c>
      <c r="I191" s="78">
        <f t="shared" si="6"/>
        <v>20.75</v>
      </c>
      <c r="J191" s="78">
        <v>2</v>
      </c>
      <c r="K191" s="112">
        <f>SUMIFS(VENTAS[Cantidad],VENTAS[Código del producto Vendido],INVENTARIO[[#This Row],[Code]])</f>
        <v>2</v>
      </c>
      <c r="L191" s="120">
        <f>INVENTARIO[[#This Row],[Entradas]]-INVENTARIO[[#This Row],[Salidas]]</f>
        <v>0</v>
      </c>
      <c r="M191" s="171">
        <f>INVENTARIO[[#This Row],[Precio Final]]*10%</f>
        <v>2.5</v>
      </c>
      <c r="N191" s="42">
        <v>213</v>
      </c>
      <c r="O191" s="42">
        <v>18</v>
      </c>
      <c r="P191" s="42">
        <v>11.833333333333334</v>
      </c>
      <c r="Q191" s="110">
        <v>250</v>
      </c>
      <c r="R191" s="42">
        <v>8</v>
      </c>
      <c r="S191" s="177">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5">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6">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1">
        <f>INVENTARIO[[#This Row],[Precio Final]]</f>
        <v>25</v>
      </c>
      <c r="I193" s="78">
        <f t="shared" si="6"/>
        <v>20.75</v>
      </c>
      <c r="J193" s="78">
        <v>3</v>
      </c>
      <c r="K193" s="112">
        <f>SUMIFS(VENTAS[Cantidad],VENTAS[Código del producto Vendido],INVENTARIO[[#This Row],[Code]])</f>
        <v>3</v>
      </c>
      <c r="L193" s="120">
        <f>INVENTARIO[[#This Row],[Entradas]]-INVENTARIO[[#This Row],[Salidas]]</f>
        <v>0</v>
      </c>
      <c r="M193" s="171">
        <f>INVENTARIO[[#This Row],[Precio Final]]*10%</f>
        <v>2.5</v>
      </c>
      <c r="N193" s="42">
        <v>213</v>
      </c>
      <c r="O193" s="42">
        <v>18</v>
      </c>
      <c r="P193" s="42">
        <v>11.833333333333334</v>
      </c>
      <c r="Q193" s="110">
        <v>250</v>
      </c>
      <c r="R193" s="42">
        <v>8</v>
      </c>
      <c r="S193" s="177">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5">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6">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2448</v>
      </c>
      <c r="F195" s="78" t="s">
        <v>697</v>
      </c>
      <c r="G195" s="78" t="s">
        <v>164</v>
      </c>
      <c r="H195" s="171">
        <f>INVENTARIO[[#This Row],[Precio Final]]</f>
        <v>23</v>
      </c>
      <c r="I195" s="78">
        <f t="shared" si="8"/>
        <v>22.053333333333335</v>
      </c>
      <c r="J195" s="78">
        <v>1</v>
      </c>
      <c r="K195" s="112">
        <f>SUMIFS(VENTAS[Cantidad],VENTAS[Código del producto Vendido],INVENTARIO[[#This Row],[Code]])</f>
        <v>1</v>
      </c>
      <c r="L195" s="120">
        <f>INVENTARIO[[#This Row],[Entradas]]-INVENTARIO[[#This Row],[Salidas]]</f>
        <v>0</v>
      </c>
      <c r="M195" s="171">
        <f>INVENTARIO[[#This Row],[Precio Final]]*10%</f>
        <v>2.3000000000000003</v>
      </c>
      <c r="N195" s="42">
        <v>238</v>
      </c>
      <c r="O195" s="42">
        <v>18</v>
      </c>
      <c r="P195" s="42">
        <v>13.222222222222221</v>
      </c>
      <c r="Q195" s="110">
        <v>185</v>
      </c>
      <c r="R195" s="42">
        <v>8</v>
      </c>
      <c r="S195" s="177">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5">
        <f>INVENTARIO[[#This Row],[Ganancia Unitaria]]*INVENTARIO[[#This Row],[Salidas]]</f>
        <v>8.2977777777777781</v>
      </c>
      <c r="Y195" s="42"/>
      <c r="Z195" s="20"/>
      <c r="AA195" s="20">
        <f>INVENTARIO[[#This Row],[Costo total]]*INVENTARIO[[#This Row],[Entradas]]</f>
        <v>14.702222222222222</v>
      </c>
      <c r="AB195" s="172">
        <f>INVENTARIO[[#This Row],[Stock Actual]]*INVENTARIO[[#This Row],[Costo total]]</f>
        <v>0</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6">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1">
        <f>INVENTARIO[[#This Row],[Precio Final]]</f>
        <v>28</v>
      </c>
      <c r="I197" s="78">
        <f t="shared" si="8"/>
        <v>23.861666666666665</v>
      </c>
      <c r="J197" s="78">
        <v>1</v>
      </c>
      <c r="K197" s="112">
        <f>SUMIFS(VENTAS[Cantidad],VENTAS[Código del producto Vendido],INVENTARIO[[#This Row],[Code]])</f>
        <v>1</v>
      </c>
      <c r="L197" s="120">
        <f>INVENTARIO[[#This Row],[Entradas]]-INVENTARIO[[#This Row],[Salidas]]</f>
        <v>0</v>
      </c>
      <c r="M197" s="171">
        <f>INVENTARIO[[#This Row],[Precio Final]]*10%</f>
        <v>2.8000000000000003</v>
      </c>
      <c r="N197" s="42">
        <v>259.7</v>
      </c>
      <c r="O197" s="42">
        <v>18</v>
      </c>
      <c r="P197" s="42">
        <v>14.427777777777777</v>
      </c>
      <c r="Q197" s="110">
        <v>185</v>
      </c>
      <c r="R197" s="42">
        <v>8</v>
      </c>
      <c r="S197" s="177">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5">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6">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2845</v>
      </c>
      <c r="E199" s="78" t="s">
        <v>2449</v>
      </c>
      <c r="F199" s="78" t="s">
        <v>692</v>
      </c>
      <c r="G199" s="78" t="s">
        <v>164</v>
      </c>
      <c r="H199" s="171">
        <f>INVENTARIO[[#This Row],[Precio Final]]</f>
        <v>25</v>
      </c>
      <c r="I199" s="78">
        <f t="shared" si="8"/>
        <v>24.385000000000002</v>
      </c>
      <c r="J199" s="78">
        <v>1</v>
      </c>
      <c r="K199" s="112">
        <f>SUMIFS(VENTAS[Cantidad],VENTAS[Código del producto Vendido],INVENTARIO[[#This Row],[Code]])</f>
        <v>0</v>
      </c>
      <c r="L199" s="120">
        <f>INVENTARIO[[#This Row],[Entradas]]-INVENTARIO[[#This Row],[Salidas]]</f>
        <v>1</v>
      </c>
      <c r="M199" s="171">
        <f>INVENTARIO[[#This Row],[Precio Final]]*10%</f>
        <v>2.5</v>
      </c>
      <c r="N199" s="42">
        <v>266.7</v>
      </c>
      <c r="O199" s="42">
        <v>18</v>
      </c>
      <c r="P199" s="42">
        <v>14.816666666666666</v>
      </c>
      <c r="Q199" s="110">
        <v>180</v>
      </c>
      <c r="R199" s="42">
        <v>8</v>
      </c>
      <c r="S199" s="177">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5">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6">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1">
        <f>INVENTARIO[[#This Row],[Precio Final]]</f>
        <v>28</v>
      </c>
      <c r="I201" s="78">
        <f t="shared" si="8"/>
        <v>23.725000000000001</v>
      </c>
      <c r="J201" s="78">
        <v>0</v>
      </c>
      <c r="K201" s="112">
        <f>SUMIFS(VENTAS[Cantidad],VENTAS[Código del producto Vendido],INVENTARIO[[#This Row],[Code]])</f>
        <v>0</v>
      </c>
      <c r="L201" s="120">
        <f>INVENTARIO[[#This Row],[Entradas]]-INVENTARIO[[#This Row],[Salidas]]</f>
        <v>0</v>
      </c>
      <c r="M201" s="171">
        <f>INVENTARIO[[#This Row],[Precio Final]]*10%</f>
        <v>2.8000000000000003</v>
      </c>
      <c r="N201" s="42">
        <v>241.5</v>
      </c>
      <c r="O201" s="42">
        <v>18</v>
      </c>
      <c r="P201" s="42">
        <v>13.416666666666666</v>
      </c>
      <c r="Q201" s="110">
        <v>300</v>
      </c>
      <c r="R201" s="42">
        <v>8</v>
      </c>
      <c r="S201" s="177">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5">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2845</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6">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2845</v>
      </c>
      <c r="E203" s="78" t="s">
        <v>1247</v>
      </c>
      <c r="F203" s="78" t="s">
        <v>1208</v>
      </c>
      <c r="G203" s="78" t="s">
        <v>164</v>
      </c>
      <c r="H203" s="171">
        <f>INVENTARIO[[#This Row],[Precio Final]]</f>
        <v>12</v>
      </c>
      <c r="I203" s="78">
        <f t="shared" si="8"/>
        <v>11.151666666666667</v>
      </c>
      <c r="J203" s="78">
        <v>1</v>
      </c>
      <c r="K203" s="112">
        <f>SUMIFS(VENTAS[Cantidad],VENTAS[Código del producto Vendido],INVENTARIO[[#This Row],[Code]])</f>
        <v>1</v>
      </c>
      <c r="L203" s="120">
        <f>INVENTARIO[[#This Row],[Entradas]]-INVENTARIO[[#This Row],[Salidas]]</f>
        <v>0</v>
      </c>
      <c r="M203" s="171">
        <f>INVENTARIO[[#This Row],[Precio Final]]*10%</f>
        <v>1.2000000000000002</v>
      </c>
      <c r="N203" s="42">
        <v>129.5</v>
      </c>
      <c r="O203" s="42">
        <v>18</v>
      </c>
      <c r="P203" s="42">
        <v>7.1944444444444446</v>
      </c>
      <c r="Q203" s="110">
        <v>30</v>
      </c>
      <c r="R203" s="42">
        <v>8</v>
      </c>
      <c r="S203" s="177">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5">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6">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1">
        <f>INVENTARIO[[#This Row],[Precio Final]]</f>
        <v>15</v>
      </c>
      <c r="I205" s="78">
        <f t="shared" ref="I205:I211" si="10">U205</f>
        <v>13.391666666666669</v>
      </c>
      <c r="J205" s="78">
        <v>1</v>
      </c>
      <c r="K205" s="112">
        <f>SUMIFS(VENTAS[Cantidad],VENTAS[Código del producto Vendido],INVENTARIO[[#This Row],[Code]])</f>
        <v>1</v>
      </c>
      <c r="L205" s="120">
        <f>INVENTARIO[[#This Row],[Entradas]]-INVENTARIO[[#This Row],[Salidas]]</f>
        <v>0</v>
      </c>
      <c r="M205" s="171">
        <f>INVENTARIO[[#This Row],[Precio Final]]*10%</f>
        <v>1.5</v>
      </c>
      <c r="N205" s="42">
        <v>146.30000000000001</v>
      </c>
      <c r="O205" s="42">
        <v>18</v>
      </c>
      <c r="P205" s="42">
        <v>8.1277777777777782</v>
      </c>
      <c r="Q205" s="110">
        <v>100</v>
      </c>
      <c r="R205" s="42">
        <v>8</v>
      </c>
      <c r="S205" s="177">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5">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6">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1">
        <f>INVENTARIO[[#This Row],[Precio Final]]</f>
        <v>25</v>
      </c>
      <c r="I207" s="78">
        <f t="shared" si="10"/>
        <v>20.125</v>
      </c>
      <c r="J207" s="78">
        <v>4</v>
      </c>
      <c r="K207" s="112">
        <f>SUMIFS(VENTAS[Cantidad],VENTAS[Código del producto Vendido],INVENTARIO[[#This Row],[Code]])</f>
        <v>4</v>
      </c>
      <c r="L207" s="120">
        <f>INVENTARIO[[#This Row],[Entradas]]-INVENTARIO[[#This Row],[Salidas]]</f>
        <v>0</v>
      </c>
      <c r="M207" s="171">
        <f>INVENTARIO[[#This Row],[Precio Final]]*10%</f>
        <v>2.5</v>
      </c>
      <c r="N207" s="42">
        <v>241.5</v>
      </c>
      <c r="O207" s="42">
        <v>18</v>
      </c>
      <c r="P207" s="42">
        <v>13.416666666666666</v>
      </c>
      <c r="Q207" s="110"/>
      <c r="R207" s="42">
        <v>8</v>
      </c>
      <c r="S207" s="177">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5">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6">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1">
        <f>INVENTARIO[[#This Row],[Precio Final]]</f>
        <v>28</v>
      </c>
      <c r="I209" s="78">
        <f t="shared" si="10"/>
        <v>29.691666666666666</v>
      </c>
      <c r="J209" s="78">
        <v>4</v>
      </c>
      <c r="K209" s="112">
        <f>SUMIFS(VENTAS[Cantidad],VENTAS[Código del producto Vendido],INVENTARIO[[#This Row],[Code]])</f>
        <v>4</v>
      </c>
      <c r="L209" s="120">
        <f>INVENTARIO[[#This Row],[Entradas]]-INVENTARIO[[#This Row],[Salidas]]</f>
        <v>0</v>
      </c>
      <c r="M209" s="171">
        <f>INVENTARIO[[#This Row],[Precio Final]]*10%</f>
        <v>2.8000000000000003</v>
      </c>
      <c r="N209" s="42">
        <v>249.2</v>
      </c>
      <c r="O209" s="42">
        <v>18</v>
      </c>
      <c r="P209" s="42">
        <v>13.844444444444443</v>
      </c>
      <c r="Q209" s="110">
        <v>340</v>
      </c>
      <c r="R209" s="42">
        <v>17.5</v>
      </c>
      <c r="S209" s="177">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5">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6">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1">
        <f>INVENTARIO[[#This Row],[Precio Final]]</f>
        <v>25</v>
      </c>
      <c r="I211" s="78">
        <f t="shared" si="10"/>
        <v>24.966666666666661</v>
      </c>
      <c r="J211" s="78">
        <v>1</v>
      </c>
      <c r="K211" s="112">
        <f>SUMIFS(VENTAS[Cantidad],VENTAS[Código del producto Vendido],INVENTARIO[[#This Row],[Code]])</f>
        <v>1</v>
      </c>
      <c r="L211" s="120">
        <f>INVENTARIO[[#This Row],[Entradas]]-INVENTARIO[[#This Row],[Salidas]]</f>
        <v>0</v>
      </c>
      <c r="M211" s="171">
        <f>INVENTARIO[[#This Row],[Precio Final]]*10%</f>
        <v>2.5</v>
      </c>
      <c r="N211" s="42">
        <v>249.2</v>
      </c>
      <c r="O211" s="42">
        <v>18</v>
      </c>
      <c r="P211" s="42">
        <v>13.844444444444443</v>
      </c>
      <c r="Q211" s="110">
        <v>350</v>
      </c>
      <c r="R211" s="42">
        <v>8</v>
      </c>
      <c r="S211" s="177">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5">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6">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1">
        <f>INVENTARIO[[#This Row],[Precio Final]]</f>
        <v>22</v>
      </c>
      <c r="I213" s="78">
        <f t="shared" ref="I213:I233" si="12">U213</f>
        <v>16.803333333333335</v>
      </c>
      <c r="J213" s="78">
        <v>1</v>
      </c>
      <c r="K213" s="112">
        <f>SUMIFS(VENTAS[Cantidad],VENTAS[Código del producto Vendido],INVENTARIO[[#This Row],[Code]])</f>
        <v>1</v>
      </c>
      <c r="L213" s="120">
        <f>INVENTARIO[[#This Row],[Entradas]]-INVENTARIO[[#This Row],[Salidas]]</f>
        <v>0</v>
      </c>
      <c r="M213" s="171">
        <f>INVENTARIO[[#This Row],[Precio Final]]*10%</f>
        <v>2.2000000000000002</v>
      </c>
      <c r="N213" s="42">
        <v>201.64</v>
      </c>
      <c r="O213" s="42">
        <v>18</v>
      </c>
      <c r="P213" s="42">
        <v>11.202222222222222</v>
      </c>
      <c r="Q213" s="110"/>
      <c r="R213" s="42"/>
      <c r="S213" s="177">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5">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6">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1">
        <f>INVENTARIO[[#This Row],[Precio Final]]</f>
        <v>25</v>
      </c>
      <c r="I215" s="78">
        <f t="shared" si="12"/>
        <v>16.79</v>
      </c>
      <c r="J215" s="78">
        <v>1</v>
      </c>
      <c r="K215" s="112">
        <f>SUMIFS(VENTAS[Cantidad],VENTAS[Código del producto Vendido],INVENTARIO[[#This Row],[Code]])</f>
        <v>1</v>
      </c>
      <c r="L215" s="120">
        <f>INVENTARIO[[#This Row],[Entradas]]-INVENTARIO[[#This Row],[Salidas]]</f>
        <v>0</v>
      </c>
      <c r="M215" s="171">
        <f>INVENTARIO[[#This Row],[Precio Final]]*10%</f>
        <v>2.5</v>
      </c>
      <c r="N215" s="42">
        <v>159</v>
      </c>
      <c r="O215" s="42">
        <v>18</v>
      </c>
      <c r="P215" s="42">
        <v>8.8333333333333339</v>
      </c>
      <c r="Q215" s="110">
        <v>295</v>
      </c>
      <c r="R215" s="42">
        <v>8</v>
      </c>
      <c r="S215" s="177">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5">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6">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2450</v>
      </c>
      <c r="F217" s="78" t="s">
        <v>697</v>
      </c>
      <c r="G217" s="78" t="s">
        <v>164</v>
      </c>
      <c r="H217" s="171">
        <f>INVENTARIO[[#This Row],[Precio Final]]</f>
        <v>25</v>
      </c>
      <c r="I217" s="78">
        <f t="shared" si="12"/>
        <v>24.732500000000002</v>
      </c>
      <c r="J217" s="78">
        <v>1</v>
      </c>
      <c r="K217" s="112">
        <f>SUMIFS(VENTAS[Cantidad],VENTAS[Código del producto Vendido],INVENTARIO[[#This Row],[Code]])</f>
        <v>0</v>
      </c>
      <c r="L217" s="120">
        <f>INVENTARIO[[#This Row],[Entradas]]-INVENTARIO[[#This Row],[Salidas]]</f>
        <v>1</v>
      </c>
      <c r="M217" s="171">
        <f>INVENTARIO[[#This Row],[Precio Final]]*10%</f>
        <v>2.5</v>
      </c>
      <c r="N217" s="42">
        <v>249.99</v>
      </c>
      <c r="O217" s="42">
        <v>18</v>
      </c>
      <c r="P217" s="42">
        <v>13.888333333333334</v>
      </c>
      <c r="Q217" s="110">
        <v>325</v>
      </c>
      <c r="R217" s="42">
        <v>8</v>
      </c>
      <c r="S217" s="177">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5">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2677</v>
      </c>
      <c r="E218" s="83" t="s">
        <v>2451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6">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2451</v>
      </c>
      <c r="F219" s="78" t="s">
        <v>699</v>
      </c>
      <c r="G219" s="78" t="s">
        <v>164</v>
      </c>
      <c r="H219" s="171">
        <f>INVENTARIO[[#This Row],[Precio Final]]</f>
        <v>28</v>
      </c>
      <c r="I219" s="78">
        <f t="shared" si="12"/>
        <v>25.340833333333332</v>
      </c>
      <c r="J219" s="78">
        <v>1</v>
      </c>
      <c r="K219" s="112">
        <f>SUMIFS(VENTAS[Cantidad],VENTAS[Código del producto Vendido],INVENTARIO[[#This Row],[Code]])</f>
        <v>0</v>
      </c>
      <c r="L219" s="120">
        <f>INVENTARIO[[#This Row],[Entradas]]-INVENTARIO[[#This Row],[Salidas]]</f>
        <v>1</v>
      </c>
      <c r="M219" s="171">
        <f>INVENTARIO[[#This Row],[Precio Final]]*10%</f>
        <v>2.8000000000000003</v>
      </c>
      <c r="N219" s="42">
        <v>239.29</v>
      </c>
      <c r="O219" s="42">
        <v>18</v>
      </c>
      <c r="P219" s="42">
        <v>13.293888888888889</v>
      </c>
      <c r="Q219" s="110">
        <v>450</v>
      </c>
      <c r="R219" s="42">
        <v>8</v>
      </c>
      <c r="S219" s="177">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5">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6">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1">
        <f>INVENTARIO[[#This Row],[Precio Final]]</f>
        <v>20</v>
      </c>
      <c r="I221" s="78">
        <f t="shared" si="12"/>
        <v>16.501666666666665</v>
      </c>
      <c r="J221" s="78">
        <v>1</v>
      </c>
      <c r="K221" s="112">
        <f>SUMIFS(VENTAS[Cantidad],VENTAS[Código del producto Vendido],INVENTARIO[[#This Row],[Code]])</f>
        <v>1</v>
      </c>
      <c r="L221" s="120">
        <f>INVENTARIO[[#This Row],[Entradas]]-INVENTARIO[[#This Row],[Salidas]]</f>
        <v>0</v>
      </c>
      <c r="M221" s="171">
        <f>INVENTARIO[[#This Row],[Precio Final]]*10%</f>
        <v>2</v>
      </c>
      <c r="N221" s="42">
        <v>198.02</v>
      </c>
      <c r="O221" s="42">
        <v>18</v>
      </c>
      <c r="P221" s="42">
        <v>11.001111111111111</v>
      </c>
      <c r="Q221" s="110"/>
      <c r="R221" s="42"/>
      <c r="S221" s="177">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5">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6">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1">
        <f>INVENTARIO[[#This Row],[Precio Final]]</f>
        <v>15</v>
      </c>
      <c r="I223" s="78">
        <f t="shared" si="12"/>
        <v>9.5066666666666659</v>
      </c>
      <c r="J223" s="78">
        <v>2</v>
      </c>
      <c r="K223" s="112">
        <f>SUMIFS(VENTAS[Cantidad],VENTAS[Código del producto Vendido],INVENTARIO[[#This Row],[Code]])</f>
        <v>2</v>
      </c>
      <c r="L223" s="120">
        <f>INVENTARIO[[#This Row],[Entradas]]-INVENTARIO[[#This Row],[Salidas]]</f>
        <v>0</v>
      </c>
      <c r="M223" s="171">
        <f>INVENTARIO[[#This Row],[Precio Final]]*10%</f>
        <v>1.5</v>
      </c>
      <c r="N223" s="42">
        <v>85.28</v>
      </c>
      <c r="O223" s="42">
        <v>18</v>
      </c>
      <c r="P223" s="42">
        <v>4.7377777777777776</v>
      </c>
      <c r="Q223" s="110">
        <v>200</v>
      </c>
      <c r="R223" s="42">
        <v>8</v>
      </c>
      <c r="S223" s="177">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5">
        <f>INVENTARIO[[#This Row],[Ganancia Unitaria]]*INVENTARIO[[#This Row],[Salidas]]</f>
        <v>17.324444444444445</v>
      </c>
      <c r="Y223" s="42"/>
      <c r="Z223" s="20"/>
      <c r="AA223" s="20">
        <f>INVENTARIO[[#This Row],[Costo total]]*INVENTARIO[[#This Row],[Entradas]]</f>
        <v>12.675555555555555</v>
      </c>
      <c r="AB223" s="172">
        <f>INVENTARIO[[#This Row],[Stock Actual]]*INVENTARIO[[#This Row],[Costo total]]</f>
        <v>0</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6">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2833</v>
      </c>
      <c r="E225" s="78" t="s">
        <v>909</v>
      </c>
      <c r="F225" s="78" t="s">
        <v>697</v>
      </c>
      <c r="G225" s="78" t="s">
        <v>164</v>
      </c>
      <c r="H225" s="171">
        <f>INVENTARIO[[#This Row],[Precio Final]]</f>
        <v>15</v>
      </c>
      <c r="I225" s="78">
        <f t="shared" si="12"/>
        <v>13.180833333333334</v>
      </c>
      <c r="J225" s="78">
        <v>2</v>
      </c>
      <c r="K225" s="112">
        <f>SUMIFS(VENTAS[Cantidad],VENTAS[Código del producto Vendido],INVENTARIO[[#This Row],[Code]])</f>
        <v>0</v>
      </c>
      <c r="L225" s="120">
        <f>INVENTARIO[[#This Row],[Entradas]]-INVENTARIO[[#This Row],[Salidas]]</f>
        <v>2</v>
      </c>
      <c r="M225" s="171">
        <f>INVENTARIO[[#This Row],[Precio Final]]*10%</f>
        <v>1.5</v>
      </c>
      <c r="N225" s="42">
        <v>129.37</v>
      </c>
      <c r="O225" s="42">
        <v>18</v>
      </c>
      <c r="P225" s="42">
        <v>7.1872222222222222</v>
      </c>
      <c r="Q225" s="110">
        <v>200</v>
      </c>
      <c r="R225" s="42">
        <v>8</v>
      </c>
      <c r="S225" s="177">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5">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6">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2453</v>
      </c>
      <c r="F227" s="78" t="s">
        <v>2371</v>
      </c>
      <c r="G227" s="78" t="s">
        <v>164</v>
      </c>
      <c r="H227" s="171">
        <f>INVENTARIO[[#This Row],[Precio Final]]</f>
        <v>15</v>
      </c>
      <c r="I227" s="78">
        <f t="shared" si="12"/>
        <v>13.416666666666668</v>
      </c>
      <c r="J227" s="78">
        <v>2</v>
      </c>
      <c r="K227" s="112">
        <f>SUMIFS(VENTAS[Cantidad],VENTAS[Código del producto Vendido],INVENTARIO[[#This Row],[Code]])</f>
        <v>1</v>
      </c>
      <c r="L227" s="120">
        <f>INVENTARIO[[#This Row],[Entradas]]-INVENTARIO[[#This Row],[Salidas]]</f>
        <v>1</v>
      </c>
      <c r="M227" s="171">
        <f>INVENTARIO[[#This Row],[Precio Final]]*10%</f>
        <v>1.5</v>
      </c>
      <c r="N227" s="42">
        <v>117.8</v>
      </c>
      <c r="O227" s="42">
        <v>18</v>
      </c>
      <c r="P227" s="42">
        <v>6.5444444444444443</v>
      </c>
      <c r="Q227" s="110">
        <v>300</v>
      </c>
      <c r="R227" s="42">
        <v>8</v>
      </c>
      <c r="S227" s="177">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5">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6">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2833</v>
      </c>
      <c r="E229" s="78" t="s">
        <v>2454</v>
      </c>
      <c r="F229" s="78" t="s">
        <v>697</v>
      </c>
      <c r="G229" s="78" t="s">
        <v>164</v>
      </c>
      <c r="H229" s="171">
        <f>INVENTARIO[[#This Row],[Precio Final]]</f>
        <v>22</v>
      </c>
      <c r="I229" s="78">
        <f t="shared" si="12"/>
        <v>18.720833333333331</v>
      </c>
      <c r="J229" s="78">
        <v>2</v>
      </c>
      <c r="K229" s="112">
        <f>SUMIFS(VENTAS[Cantidad],VENTAS[Código del producto Vendido],INVENTARIO[[#This Row],[Code]])</f>
        <v>0</v>
      </c>
      <c r="L229" s="120">
        <f>INVENTARIO[[#This Row],[Entradas]]-INVENTARIO[[#This Row],[Salidas]]</f>
        <v>2</v>
      </c>
      <c r="M229" s="171">
        <f>INVENTARIO[[#This Row],[Precio Final]]*10%</f>
        <v>2.2000000000000002</v>
      </c>
      <c r="N229" s="42">
        <v>195.85</v>
      </c>
      <c r="O229" s="42">
        <v>18</v>
      </c>
      <c r="P229" s="42">
        <v>10.880555555555555</v>
      </c>
      <c r="Q229" s="110">
        <v>200</v>
      </c>
      <c r="R229" s="42">
        <v>8</v>
      </c>
      <c r="S229" s="177">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5">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6">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2833</v>
      </c>
      <c r="E231" s="78" t="s">
        <v>909</v>
      </c>
      <c r="F231" s="78" t="s">
        <v>692</v>
      </c>
      <c r="G231" s="78" t="s">
        <v>164</v>
      </c>
      <c r="H231" s="171">
        <f>INVENTARIO[[#This Row],[Precio Final]]</f>
        <v>15</v>
      </c>
      <c r="I231" s="78">
        <v>12</v>
      </c>
      <c r="J231" s="78">
        <v>2</v>
      </c>
      <c r="K231" s="112">
        <f>SUMIFS(VENTAS[Cantidad],VENTAS[Código del producto Vendido],INVENTARIO[[#This Row],[Code]])</f>
        <v>0</v>
      </c>
      <c r="L231" s="120">
        <f>INVENTARIO[[#This Row],[Entradas]]-INVENTARIO[[#This Row],[Salidas]]</f>
        <v>2</v>
      </c>
      <c r="M231" s="171">
        <f>INVENTARIO[[#This Row],[Precio Final]]*10%</f>
        <v>1.5</v>
      </c>
      <c r="N231" s="42">
        <v>129.37</v>
      </c>
      <c r="O231" s="42">
        <v>18</v>
      </c>
      <c r="P231" s="42">
        <v>7.1872222222222222</v>
      </c>
      <c r="Q231" s="110">
        <v>200</v>
      </c>
      <c r="R231" s="42">
        <v>8</v>
      </c>
      <c r="S231" s="177">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5">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2677</v>
      </c>
      <c r="E232" s="83" t="s">
        <v>2447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6">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2447</v>
      </c>
      <c r="F233" s="78" t="s">
        <v>695</v>
      </c>
      <c r="G233" s="78" t="s">
        <v>164</v>
      </c>
      <c r="H233" s="171">
        <f>INVENTARIO[[#This Row],[Precio Final]]</f>
        <v>20</v>
      </c>
      <c r="I233" s="78">
        <f t="shared" si="12"/>
        <v>14.684166666666668</v>
      </c>
      <c r="J233" s="78">
        <v>1</v>
      </c>
      <c r="K233" s="112">
        <f>SUMIFS(VENTAS[Cantidad],VENTAS[Código del producto Vendido],INVENTARIO[[#This Row],[Code]])</f>
        <v>0</v>
      </c>
      <c r="L233" s="120">
        <f>INVENTARIO[[#This Row],[Entradas]]-INVENTARIO[[#This Row],[Salidas]]</f>
        <v>1</v>
      </c>
      <c r="M233" s="171">
        <f>INVENTARIO[[#This Row],[Precio Final]]*10%</f>
        <v>2</v>
      </c>
      <c r="N233" s="42">
        <v>140.21</v>
      </c>
      <c r="O233" s="42">
        <v>18</v>
      </c>
      <c r="P233" s="42">
        <v>7.7894444444444453</v>
      </c>
      <c r="Q233" s="110">
        <v>250</v>
      </c>
      <c r="R233" s="42">
        <v>8</v>
      </c>
      <c r="S233" s="177">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5">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6">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1">
        <f>INVENTARIO[[#This Row],[Precio Final]]</f>
        <v>25</v>
      </c>
      <c r="I235" s="78">
        <f t="shared" si="14"/>
        <v>24.833333333333336</v>
      </c>
      <c r="J235" s="78">
        <v>2</v>
      </c>
      <c r="K235" s="112">
        <f>SUMIFS(VENTAS[Cantidad],VENTAS[Código del producto Vendido],INVENTARIO[[#This Row],[Code]])</f>
        <v>2</v>
      </c>
      <c r="L235" s="120">
        <f>INVENTARIO[[#This Row],[Entradas]]-INVENTARIO[[#This Row],[Salidas]]</f>
        <v>0</v>
      </c>
      <c r="M235" s="171">
        <f>INVENTARIO[[#This Row],[Precio Final]]*10%</f>
        <v>2.5</v>
      </c>
      <c r="N235" s="42">
        <v>254.8</v>
      </c>
      <c r="O235" s="42">
        <v>18</v>
      </c>
      <c r="P235" s="42">
        <v>14.155555555555557</v>
      </c>
      <c r="Q235" s="110">
        <v>300</v>
      </c>
      <c r="R235" s="42">
        <v>8</v>
      </c>
      <c r="S235" s="177">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5">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2678</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6">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1">
        <f>INVENTARIO[[#This Row],[Precio Final]]</f>
        <v>25</v>
      </c>
      <c r="I237" s="78">
        <f t="shared" si="14"/>
        <v>24.066666666666666</v>
      </c>
      <c r="J237" s="78">
        <v>2</v>
      </c>
      <c r="K237" s="112">
        <f>SUMIFS(VENTAS[Cantidad],VENTAS[Código del producto Vendido],INVENTARIO[[#This Row],[Code]])</f>
        <v>2</v>
      </c>
      <c r="L237" s="120">
        <f>INVENTARIO[[#This Row],[Entradas]]-INVENTARIO[[#This Row],[Salidas]]</f>
        <v>0</v>
      </c>
      <c r="M237" s="171">
        <f>INVENTARIO[[#This Row],[Precio Final]]*10%</f>
        <v>2.5</v>
      </c>
      <c r="N237" s="42">
        <v>260</v>
      </c>
      <c r="O237" s="42">
        <v>18</v>
      </c>
      <c r="P237" s="42">
        <v>14.444444444444445</v>
      </c>
      <c r="Q237" s="110">
        <v>200</v>
      </c>
      <c r="R237" s="42">
        <v>8</v>
      </c>
      <c r="S237" s="177">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5">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2833</v>
      </c>
      <c r="E238" s="83" t="s">
        <v>2455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6">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1">
        <f>INVENTARIO[[#This Row],[Precio Final]]</f>
        <v>5</v>
      </c>
      <c r="I239" s="78">
        <f t="shared" si="14"/>
        <v>4.0791666666666666</v>
      </c>
      <c r="J239" s="78">
        <v>1</v>
      </c>
      <c r="K239" s="112">
        <f>SUMIFS(VENTAS[Cantidad],VENTAS[Código del producto Vendido],INVENTARIO[[#This Row],[Code]])</f>
        <v>0</v>
      </c>
      <c r="L239" s="120">
        <f>INVENTARIO[[#This Row],[Entradas]]-INVENTARIO[[#This Row],[Salidas]]</f>
        <v>1</v>
      </c>
      <c r="M239" s="171">
        <f>INVENTARIO[[#This Row],[Precio Final]]*10%</f>
        <v>0.5</v>
      </c>
      <c r="N239" s="42">
        <v>46.07</v>
      </c>
      <c r="O239" s="42">
        <v>18</v>
      </c>
      <c r="P239" s="42">
        <v>2.5594444444444444</v>
      </c>
      <c r="Q239" s="110">
        <v>20</v>
      </c>
      <c r="R239" s="42">
        <v>8</v>
      </c>
      <c r="S239" s="177">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5">
        <f>INVENTARIO[[#This Row],[Ganancia Unitaria]]*INVENTARIO[[#This Row],[Salidas]]</f>
        <v>0</v>
      </c>
      <c r="Y239" s="42"/>
      <c r="Z239" s="20"/>
      <c r="AA239" s="20">
        <f>INVENTARIO[[#This Row],[Costo total]]*INVENTARIO[[#This Row],[Entradas]]</f>
        <v>2.7194444444444446</v>
      </c>
      <c r="AB239" s="172">
        <f>INVENTARIO[[#This Row],[Stock Actual]]*INVENTARIO[[#This Row],[Costo total]]</f>
        <v>2.7194444444444446</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6">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1">
        <f>INVENTARIO[[#This Row],[Precio Final]]</f>
        <v>2</v>
      </c>
      <c r="I241" s="78">
        <f t="shared" si="16"/>
        <v>1.2666666666666666</v>
      </c>
      <c r="J241" s="78">
        <v>10</v>
      </c>
      <c r="K241" s="112">
        <f>SUMIFS(VENTAS[Cantidad],VENTAS[Código del producto Vendido],INVENTARIO[[#This Row],[Code]])</f>
        <v>10</v>
      </c>
      <c r="L241" s="120">
        <f>INVENTARIO[[#This Row],[Entradas]]-INVENTARIO[[#This Row],[Salidas]]</f>
        <v>0</v>
      </c>
      <c r="M241" s="171">
        <f>INVENTARIO[[#This Row],[Precio Final]]*10%</f>
        <v>0.2</v>
      </c>
      <c r="N241" s="42">
        <v>8</v>
      </c>
      <c r="O241" s="42">
        <v>18</v>
      </c>
      <c r="P241" s="42">
        <v>0.44444444444444442</v>
      </c>
      <c r="Q241" s="110">
        <v>50</v>
      </c>
      <c r="R241" s="42">
        <v>8</v>
      </c>
      <c r="S241" s="177">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5">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6">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2901</v>
      </c>
      <c r="E243" s="78" t="s">
        <v>2456</v>
      </c>
      <c r="F243" s="78" t="s">
        <v>2327</v>
      </c>
      <c r="G243" s="78" t="s">
        <v>164</v>
      </c>
      <c r="H243" s="171">
        <f>INVENTARIO[[#This Row],[Precio Final]]</f>
        <v>1</v>
      </c>
      <c r="I243" s="78">
        <f t="shared" si="16"/>
        <v>0.36208333333333331</v>
      </c>
      <c r="J243" s="78">
        <v>8</v>
      </c>
      <c r="K243" s="112">
        <f>SUMIFS(VENTAS[Cantidad],VENTAS[Código del producto Vendido],INVENTARIO[[#This Row],[Code]])</f>
        <v>3</v>
      </c>
      <c r="L243" s="120">
        <f>INVENTARIO[[#This Row],[Entradas]]-INVENTARIO[[#This Row],[Salidas]]</f>
        <v>5</v>
      </c>
      <c r="M243" s="171">
        <f>INVENTARIO[[#This Row],[Precio Final]]*10%</f>
        <v>0.1</v>
      </c>
      <c r="N243" s="42">
        <v>2.5000000000000001E-2</v>
      </c>
      <c r="O243" s="42">
        <v>18</v>
      </c>
      <c r="P243" s="42">
        <v>1.3888888888888889E-3</v>
      </c>
      <c r="Q243" s="110">
        <v>30</v>
      </c>
      <c r="R243" s="42">
        <v>8</v>
      </c>
      <c r="S243" s="177">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5">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78" t="s">
        <v>2901</v>
      </c>
      <c r="E244" s="83" t="s">
        <v>2457</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6">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2901</v>
      </c>
      <c r="E245" s="78" t="s">
        <v>916</v>
      </c>
      <c r="F245" s="78" t="s">
        <v>2327</v>
      </c>
      <c r="G245" s="78" t="s">
        <v>164</v>
      </c>
      <c r="H245" s="171">
        <f>INVENTARIO[[#This Row],[Precio Final]]</f>
        <v>1</v>
      </c>
      <c r="I245" s="78">
        <f t="shared" si="16"/>
        <v>0.65416666666666667</v>
      </c>
      <c r="J245" s="78">
        <v>7</v>
      </c>
      <c r="K245" s="112">
        <f>SUMIFS(VENTAS[Cantidad],VENTAS[Código del producto Vendido],INVENTARIO[[#This Row],[Code]])</f>
        <v>4</v>
      </c>
      <c r="L245" s="120">
        <f>INVENTARIO[[#This Row],[Entradas]]-INVENTARIO[[#This Row],[Salidas]]</f>
        <v>3</v>
      </c>
      <c r="M245" s="171">
        <f>INVENTARIO[[#This Row],[Precio Final]]*10%</f>
        <v>0.1</v>
      </c>
      <c r="N245" s="42">
        <v>0.65</v>
      </c>
      <c r="O245" s="42">
        <v>18</v>
      </c>
      <c r="P245" s="42">
        <v>3.6111111111111115E-2</v>
      </c>
      <c r="Q245" s="110">
        <v>50</v>
      </c>
      <c r="R245" s="42">
        <v>8</v>
      </c>
      <c r="S245" s="177">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5">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78" t="s">
        <v>2845</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6">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2458</v>
      </c>
      <c r="F247" s="78" t="s">
        <v>692</v>
      </c>
      <c r="G247" s="78" t="s">
        <v>164</v>
      </c>
      <c r="H247" s="171">
        <f>INVENTARIO[[#This Row],[Precio Final]]</f>
        <v>18</v>
      </c>
      <c r="I247" s="78">
        <f t="shared" si="18"/>
        <v>22.06666666666667</v>
      </c>
      <c r="J247" s="78">
        <v>1</v>
      </c>
      <c r="K247" s="112">
        <f>SUMIFS(VENTAS[Cantidad],VENTAS[Código del producto Vendido],INVENTARIO[[#This Row],[Code]])</f>
        <v>0</v>
      </c>
      <c r="L247" s="120">
        <f>INVENTARIO[[#This Row],[Entradas]]-INVENTARIO[[#This Row],[Salidas]]</f>
        <v>1</v>
      </c>
      <c r="M247" s="171">
        <f>INVENTARIO[[#This Row],[Precio Final]]*10%</f>
        <v>1.8</v>
      </c>
      <c r="N247" s="42">
        <v>228.8</v>
      </c>
      <c r="O247" s="42">
        <v>18</v>
      </c>
      <c r="P247" s="42">
        <v>12.711111111111112</v>
      </c>
      <c r="Q247" s="110">
        <v>250</v>
      </c>
      <c r="R247" s="42">
        <v>8</v>
      </c>
      <c r="S247" s="177">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5">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6">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1">
        <f>INVENTARIO[[#This Row],[Precio Final]]</f>
        <v>38</v>
      </c>
      <c r="I249" s="78">
        <f t="shared" si="18"/>
        <v>41.883333333333333</v>
      </c>
      <c r="J249" s="78">
        <v>1</v>
      </c>
      <c r="K249" s="112">
        <f>SUMIFS(VENTAS[Cantidad],VENTAS[Código del producto Vendido],INVENTARIO[[#This Row],[Code]])</f>
        <v>1</v>
      </c>
      <c r="L249" s="120">
        <f>INVENTARIO[[#This Row],[Entradas]]-INVENTARIO[[#This Row],[Salidas]]</f>
        <v>0</v>
      </c>
      <c r="M249" s="171">
        <f>INVENTARIO[[#This Row],[Precio Final]]*10%</f>
        <v>3.8000000000000003</v>
      </c>
      <c r="N249" s="42">
        <v>452.2</v>
      </c>
      <c r="O249" s="42">
        <v>18</v>
      </c>
      <c r="P249" s="42">
        <v>25.12222222222222</v>
      </c>
      <c r="Q249" s="110">
        <v>350</v>
      </c>
      <c r="R249" s="42">
        <v>8</v>
      </c>
      <c r="S249" s="177">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5">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6">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2845</v>
      </c>
      <c r="E251" s="78" t="s">
        <v>1253</v>
      </c>
      <c r="F251" s="78" t="s">
        <v>695</v>
      </c>
      <c r="G251" s="78" t="s">
        <v>164</v>
      </c>
      <c r="H251" s="171">
        <f>INVENTARIO[[#This Row],[Precio Final]]</f>
        <v>15</v>
      </c>
      <c r="I251" s="78">
        <f t="shared" si="18"/>
        <v>15.606666666666666</v>
      </c>
      <c r="J251" s="78">
        <v>1</v>
      </c>
      <c r="K251" s="112">
        <f>SUMIFS(VENTAS[Cantidad],VENTAS[Código del producto Vendido],INVENTARIO[[#This Row],[Code]])</f>
        <v>1</v>
      </c>
      <c r="L251" s="120">
        <f>INVENTARIO[[#This Row],[Entradas]]-INVENTARIO[[#This Row],[Salidas]]</f>
        <v>0</v>
      </c>
      <c r="M251" s="171">
        <f>INVENTARIO[[#This Row],[Precio Final]]*10%</f>
        <v>1.5</v>
      </c>
      <c r="N251" s="42">
        <v>170</v>
      </c>
      <c r="O251" s="42">
        <v>18</v>
      </c>
      <c r="P251" s="42">
        <v>9.4444444444444446</v>
      </c>
      <c r="Q251" s="110">
        <v>120</v>
      </c>
      <c r="R251" s="42">
        <v>8</v>
      </c>
      <c r="S251" s="177">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5">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6">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1">
        <f>INVENTARIO[[#This Row],[Precio Final]]</f>
        <v>13</v>
      </c>
      <c r="I253" s="78">
        <f t="shared" si="20"/>
        <v>12.264166666666668</v>
      </c>
      <c r="J253" s="78">
        <v>1</v>
      </c>
      <c r="K253" s="112">
        <f>SUMIFS(VENTAS[Cantidad],VENTAS[Código del producto Vendido],INVENTARIO[[#This Row],[Code]])</f>
        <v>1</v>
      </c>
      <c r="L253" s="120">
        <f>INVENTARIO[[#This Row],[Entradas]]-INVENTARIO[[#This Row],[Salidas]]</f>
        <v>0</v>
      </c>
      <c r="M253" s="171">
        <f>INVENTARIO[[#This Row],[Precio Final]]*10%</f>
        <v>1.3</v>
      </c>
      <c r="N253" s="42">
        <v>132.77000000000001</v>
      </c>
      <c r="O253" s="42">
        <v>18</v>
      </c>
      <c r="P253" s="42">
        <v>7.3761111111111113</v>
      </c>
      <c r="Q253" s="110">
        <v>100</v>
      </c>
      <c r="R253" s="42">
        <v>8</v>
      </c>
      <c r="S253" s="177">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5">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6">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1">
        <f>INVENTARIO[[#This Row],[Precio Final]]</f>
        <v>15</v>
      </c>
      <c r="I255" s="78">
        <f t="shared" si="20"/>
        <v>14.83416666666667</v>
      </c>
      <c r="J255" s="78">
        <v>1</v>
      </c>
      <c r="K255" s="112">
        <f>SUMIFS(VENTAS[Cantidad],VENTAS[Código del producto Vendido],INVENTARIO[[#This Row],[Code]])</f>
        <v>1</v>
      </c>
      <c r="L255" s="120">
        <f>INVENTARIO[[#This Row],[Entradas]]-INVENTARIO[[#This Row],[Salidas]]</f>
        <v>0</v>
      </c>
      <c r="M255" s="171">
        <f>INVENTARIO[[#This Row],[Precio Final]]*10%</f>
        <v>1.5</v>
      </c>
      <c r="N255" s="42">
        <v>163.61000000000001</v>
      </c>
      <c r="O255" s="42">
        <v>18</v>
      </c>
      <c r="P255" s="42">
        <v>9.089444444444446</v>
      </c>
      <c r="Q255" s="110">
        <v>100</v>
      </c>
      <c r="R255" s="42">
        <v>8</v>
      </c>
      <c r="S255" s="177">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5">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2832</v>
      </c>
      <c r="E256" s="83" t="s">
        <v>2459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6">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2460</v>
      </c>
      <c r="F257" s="78" t="s">
        <v>692</v>
      </c>
      <c r="G257" s="78" t="s">
        <v>164</v>
      </c>
      <c r="H257" s="171">
        <f>INVENTARIO[[#This Row],[Precio Final]]</f>
        <v>55</v>
      </c>
      <c r="I257" s="78">
        <f t="shared" si="20"/>
        <v>54.079166666666666</v>
      </c>
      <c r="J257" s="78">
        <v>1</v>
      </c>
      <c r="K257" s="112">
        <f>SUMIFS(VENTAS[Cantidad],VENTAS[Código del producto Vendido],INVENTARIO[[#This Row],[Code]])</f>
        <v>0</v>
      </c>
      <c r="L257" s="120">
        <f>INVENTARIO[[#This Row],[Entradas]]-INVENTARIO[[#This Row],[Salidas]]</f>
        <v>1</v>
      </c>
      <c r="M257" s="171">
        <f>INVENTARIO[[#This Row],[Precio Final]]*10%</f>
        <v>5.5</v>
      </c>
      <c r="N257" s="42">
        <v>572.63</v>
      </c>
      <c r="O257" s="42">
        <v>18</v>
      </c>
      <c r="P257" s="42">
        <v>31.812777777777779</v>
      </c>
      <c r="Q257" s="110">
        <v>530</v>
      </c>
      <c r="R257" s="42">
        <v>8</v>
      </c>
      <c r="S257" s="177">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5">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6">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1">
        <f>INVENTARIO[[#This Row],[Precio Final]]</f>
        <v>45</v>
      </c>
      <c r="I259" s="78">
        <f t="shared" si="20"/>
        <v>57.857500000000002</v>
      </c>
      <c r="J259" s="78">
        <v>1</v>
      </c>
      <c r="K259" s="112">
        <f>SUMIFS(VENTAS[Cantidad],VENTAS[Código del producto Vendido],INVENTARIO[[#This Row],[Code]])</f>
        <v>1</v>
      </c>
      <c r="L259" s="120">
        <f>INVENTARIO[[#This Row],[Entradas]]-INVENTARIO[[#This Row],[Salidas]]</f>
        <v>0</v>
      </c>
      <c r="M259" s="171">
        <f>INVENTARIO[[#This Row],[Precio Final]]*10%</f>
        <v>4.5</v>
      </c>
      <c r="N259" s="42">
        <v>629.49</v>
      </c>
      <c r="O259" s="42">
        <v>18</v>
      </c>
      <c r="P259" s="42">
        <v>34.971666666666664</v>
      </c>
      <c r="Q259" s="110">
        <v>450</v>
      </c>
      <c r="R259" s="42">
        <v>8</v>
      </c>
      <c r="S259" s="177">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5">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6">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1">
        <f>INVENTARIO[[#This Row],[Precio Final]]</f>
        <v>20</v>
      </c>
      <c r="I261" s="78">
        <f t="shared" ref="I261:I282" si="22">U261</f>
        <v>16.083333333333332</v>
      </c>
      <c r="J261" s="78">
        <v>3</v>
      </c>
      <c r="K261" s="112">
        <f>SUMIFS(VENTAS[Cantidad],VENTAS[Código del producto Vendido],INVENTARIO[[#This Row],[Code]])</f>
        <v>3</v>
      </c>
      <c r="L261" s="120">
        <f>INVENTARIO[[#This Row],[Entradas]]-INVENTARIO[[#This Row],[Salidas]]</f>
        <v>0</v>
      </c>
      <c r="M261" s="171">
        <f>INVENTARIO[[#This Row],[Precio Final]]*10%</f>
        <v>2</v>
      </c>
      <c r="N261" s="42">
        <v>166</v>
      </c>
      <c r="O261" s="42">
        <v>18</v>
      </c>
      <c r="P261" s="42">
        <v>9.2222222222222214</v>
      </c>
      <c r="Q261" s="110">
        <v>150</v>
      </c>
      <c r="R261" s="42">
        <v>10</v>
      </c>
      <c r="S261" s="177">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5">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6">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1">
        <f>INVENTARIO[[#This Row],[Precio Final]]</f>
        <v>20</v>
      </c>
      <c r="I263" s="78">
        <f t="shared" si="22"/>
        <v>16.083333333333332</v>
      </c>
      <c r="J263" s="78">
        <v>3</v>
      </c>
      <c r="K263" s="112">
        <f>SUMIFS(VENTAS[Cantidad],VENTAS[Código del producto Vendido],INVENTARIO[[#This Row],[Code]])</f>
        <v>3</v>
      </c>
      <c r="L263" s="120">
        <f>INVENTARIO[[#This Row],[Entradas]]-INVENTARIO[[#This Row],[Salidas]]</f>
        <v>0</v>
      </c>
      <c r="M263" s="171">
        <f>INVENTARIO[[#This Row],[Precio Final]]*10%</f>
        <v>2</v>
      </c>
      <c r="N263" s="42">
        <v>166</v>
      </c>
      <c r="O263" s="42">
        <v>18</v>
      </c>
      <c r="P263" s="42">
        <v>9.2222222222222214</v>
      </c>
      <c r="Q263" s="110">
        <v>150</v>
      </c>
      <c r="R263" s="42">
        <v>10</v>
      </c>
      <c r="S263" s="177">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5">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6">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1">
        <f>INVENTARIO[[#This Row],[Precio Final]]</f>
        <v>20</v>
      </c>
      <c r="I265" s="78">
        <f t="shared" si="22"/>
        <v>16.083333333333332</v>
      </c>
      <c r="J265" s="78">
        <v>3</v>
      </c>
      <c r="K265" s="112">
        <f>SUMIFS(VENTAS[Cantidad],VENTAS[Código del producto Vendido],INVENTARIO[[#This Row],[Code]])</f>
        <v>3</v>
      </c>
      <c r="L265" s="120">
        <f>INVENTARIO[[#This Row],[Entradas]]-INVENTARIO[[#This Row],[Salidas]]</f>
        <v>0</v>
      </c>
      <c r="M265" s="171">
        <f>INVENTARIO[[#This Row],[Precio Final]]*10%</f>
        <v>2</v>
      </c>
      <c r="N265" s="42">
        <v>166</v>
      </c>
      <c r="O265" s="42">
        <v>18</v>
      </c>
      <c r="P265" s="42">
        <v>9.2222222222222214</v>
      </c>
      <c r="Q265" s="110">
        <v>150</v>
      </c>
      <c r="R265" s="42">
        <v>10</v>
      </c>
      <c r="S265" s="177">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5">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2845</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6">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2845</v>
      </c>
      <c r="E267" s="78" t="s">
        <v>223</v>
      </c>
      <c r="F267" s="78" t="s">
        <v>692</v>
      </c>
      <c r="G267" s="78" t="s">
        <v>164</v>
      </c>
      <c r="H267" s="171">
        <f>INVENTARIO[[#This Row],[Precio Final]]</f>
        <v>10</v>
      </c>
      <c r="I267" s="78">
        <f t="shared" si="22"/>
        <v>8.1999999999999993</v>
      </c>
      <c r="J267" s="78">
        <v>3</v>
      </c>
      <c r="K267" s="112">
        <f>SUMIFS(VENTAS[Cantidad],VENTAS[Código del producto Vendido],INVENTARIO[[#This Row],[Code]])</f>
        <v>3</v>
      </c>
      <c r="L267" s="120">
        <f>INVENTARIO[[#This Row],[Entradas]]-INVENTARIO[[#This Row],[Salidas]]</f>
        <v>0</v>
      </c>
      <c r="M267" s="171">
        <f>INVENTARIO[[#This Row],[Precio Final]]*10%</f>
        <v>1</v>
      </c>
      <c r="N267" s="42">
        <v>84</v>
      </c>
      <c r="O267" s="42">
        <v>18</v>
      </c>
      <c r="P267" s="42">
        <v>4.666666666666667</v>
      </c>
      <c r="Q267" s="110">
        <v>100</v>
      </c>
      <c r="R267" s="42">
        <v>8</v>
      </c>
      <c r="S267" s="177">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5">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2845</v>
      </c>
      <c r="E268" s="83" t="s">
        <v>918</v>
      </c>
      <c r="F268" s="83" t="s">
        <v>695</v>
      </c>
      <c r="G268" s="83" t="s">
        <v>164</v>
      </c>
      <c r="H268" s="171">
        <f>INVENTARIO[[#This Row],[Precio Final]]</f>
        <v>10</v>
      </c>
      <c r="I268" s="83">
        <f t="shared" si="22"/>
        <v>7.5400000000000009</v>
      </c>
      <c r="J268" s="83">
        <v>3</v>
      </c>
      <c r="K268" s="112">
        <f>SUMIFS(VENTAS[Cantidad],VENTAS[Código del producto Vendido],INVENTARIO[[#This Row],[Code]])</f>
        <v>2</v>
      </c>
      <c r="L268" s="121">
        <f>INVENTARIO[[#This Row],[Entradas]]-INVENTARIO[[#This Row],[Salidas]]</f>
        <v>1</v>
      </c>
      <c r="M268" s="171">
        <f>INVENTARIO[[#This Row],[Precio Final]]*10%</f>
        <v>1</v>
      </c>
      <c r="N268" s="43">
        <v>84</v>
      </c>
      <c r="O268" s="43">
        <v>18</v>
      </c>
      <c r="P268" s="43">
        <v>4.666666666666667</v>
      </c>
      <c r="Q268" s="112">
        <v>45</v>
      </c>
      <c r="R268" s="43">
        <v>8</v>
      </c>
      <c r="S268" s="176">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9.9466666666666654</v>
      </c>
      <c r="Y268" s="43"/>
      <c r="Z268" s="43"/>
      <c r="AA268" s="43">
        <f>INVENTARIO[[#This Row],[Costo total]]*INVENTARIO[[#This Row],[Entradas]]</f>
        <v>15.080000000000002</v>
      </c>
      <c r="AB268" s="172">
        <f>INVENTARIO[[#This Row],[Stock Actual]]*INVENTARIO[[#This Row],[Costo total]]</f>
        <v>5.0266666666666673</v>
      </c>
    </row>
    <row r="269" spans="1:28" ht="55" customHeight="1" x14ac:dyDescent="0.15">
      <c r="A269" s="42" t="s">
        <v>315</v>
      </c>
      <c r="B269" s="173"/>
      <c r="C269" s="174" t="s">
        <v>12</v>
      </c>
      <c r="D269" s="78" t="s">
        <v>2845</v>
      </c>
      <c r="E269" s="78" t="s">
        <v>853</v>
      </c>
      <c r="F269" s="78" t="s">
        <v>697</v>
      </c>
      <c r="G269" s="78" t="s">
        <v>164</v>
      </c>
      <c r="H269" s="171">
        <f>INVENTARIO[[#This Row],[Precio Final]]</f>
        <v>10</v>
      </c>
      <c r="I269" s="78">
        <f t="shared" si="22"/>
        <v>7.5400000000000009</v>
      </c>
      <c r="J269" s="78">
        <v>3</v>
      </c>
      <c r="K269" s="112">
        <f>SUMIFS(VENTAS[Cantidad],VENTAS[Código del producto Vendido],INVENTARIO[[#This Row],[Code]])</f>
        <v>3</v>
      </c>
      <c r="L269" s="120">
        <f>INVENTARIO[[#This Row],[Entradas]]-INVENTARIO[[#This Row],[Salidas]]</f>
        <v>0</v>
      </c>
      <c r="M269" s="171">
        <f>INVENTARIO[[#This Row],[Precio Final]]*10%</f>
        <v>1</v>
      </c>
      <c r="N269" s="42">
        <v>84</v>
      </c>
      <c r="O269" s="42">
        <v>18</v>
      </c>
      <c r="P269" s="42">
        <v>4.666666666666667</v>
      </c>
      <c r="Q269" s="110">
        <v>45</v>
      </c>
      <c r="R269" s="42">
        <v>8</v>
      </c>
      <c r="S269" s="177">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5">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2845</v>
      </c>
      <c r="E270" s="83" t="s">
        <v>2461</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6">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2845</v>
      </c>
      <c r="E271" s="78" t="s">
        <v>2461</v>
      </c>
      <c r="F271" s="78" t="s">
        <v>2375</v>
      </c>
      <c r="G271" s="78" t="s">
        <v>164</v>
      </c>
      <c r="H271" s="171">
        <f>INVENTARIO[[#This Row],[Precio Final]]</f>
        <v>9</v>
      </c>
      <c r="I271" s="78">
        <f t="shared" si="22"/>
        <v>7.79</v>
      </c>
      <c r="J271" s="78">
        <v>3</v>
      </c>
      <c r="K271" s="112">
        <f>SUMIFS(VENTAS[Cantidad],VENTAS[Código del producto Vendido],INVENTARIO[[#This Row],[Code]])</f>
        <v>1</v>
      </c>
      <c r="L271" s="120">
        <f>INVENTARIO[[#This Row],[Entradas]]-INVENTARIO[[#This Row],[Salidas]]</f>
        <v>2</v>
      </c>
      <c r="M271" s="171">
        <f>INVENTARIO[[#This Row],[Precio Final]]*10%</f>
        <v>0.9</v>
      </c>
      <c r="N271" s="42">
        <v>87</v>
      </c>
      <c r="O271" s="42">
        <v>18</v>
      </c>
      <c r="P271" s="42">
        <v>4.833333333333333</v>
      </c>
      <c r="Q271" s="110">
        <v>45</v>
      </c>
      <c r="R271" s="42">
        <v>8</v>
      </c>
      <c r="S271" s="177">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5">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2845</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6">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2845</v>
      </c>
      <c r="E273" s="78" t="s">
        <v>224</v>
      </c>
      <c r="F273" s="78" t="s">
        <v>695</v>
      </c>
      <c r="G273" s="78" t="s">
        <v>164</v>
      </c>
      <c r="H273" s="171">
        <f>INVENTARIO[[#This Row],[Precio Final]]</f>
        <v>15</v>
      </c>
      <c r="I273" s="78">
        <f t="shared" si="22"/>
        <v>8.6025000000000009</v>
      </c>
      <c r="J273" s="78">
        <v>1</v>
      </c>
      <c r="K273" s="112">
        <f>SUMIFS(VENTAS[Cantidad],VENTAS[Código del producto Vendido],INVENTARIO[[#This Row],[Code]])</f>
        <v>1</v>
      </c>
      <c r="L273" s="120">
        <f>INVENTARIO[[#This Row],[Entradas]]-INVENTARIO[[#This Row],[Salidas]]</f>
        <v>0</v>
      </c>
      <c r="M273" s="171">
        <f>INVENTARIO[[#This Row],[Precio Final]]*10%</f>
        <v>1.5</v>
      </c>
      <c r="N273" s="42">
        <v>96.75</v>
      </c>
      <c r="O273" s="42">
        <v>18</v>
      </c>
      <c r="P273" s="42">
        <v>5.375</v>
      </c>
      <c r="Q273" s="110">
        <v>45</v>
      </c>
      <c r="R273" s="42">
        <v>8</v>
      </c>
      <c r="S273" s="177">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5">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2845</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6">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2845</v>
      </c>
      <c r="E275" s="78" t="s">
        <v>2461</v>
      </c>
      <c r="F275" s="78" t="s">
        <v>2376</v>
      </c>
      <c r="G275" s="78" t="s">
        <v>164</v>
      </c>
      <c r="H275" s="171">
        <f>INVENTARIO[[#This Row],[Precio Final]]</f>
        <v>9</v>
      </c>
      <c r="I275" s="78">
        <f t="shared" si="22"/>
        <v>7.6025</v>
      </c>
      <c r="J275" s="78">
        <v>3</v>
      </c>
      <c r="K275" s="112">
        <f>SUMIFS(VENTAS[Cantidad],VENTAS[Código del producto Vendido],INVENTARIO[[#This Row],[Code]])</f>
        <v>0</v>
      </c>
      <c r="L275" s="120">
        <f>INVENTARIO[[#This Row],[Entradas]]-INVENTARIO[[#This Row],[Salidas]]</f>
        <v>3</v>
      </c>
      <c r="M275" s="171">
        <f>INVENTARIO[[#This Row],[Precio Final]]*10%</f>
        <v>0.9</v>
      </c>
      <c r="N275" s="42">
        <v>84.75</v>
      </c>
      <c r="O275" s="42">
        <v>18</v>
      </c>
      <c r="P275" s="42">
        <v>4.708333333333333</v>
      </c>
      <c r="Q275" s="110">
        <v>45</v>
      </c>
      <c r="R275" s="42">
        <v>8</v>
      </c>
      <c r="S275" s="177">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5">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2845</v>
      </c>
      <c r="E276" s="83" t="s">
        <v>2461</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6">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2845</v>
      </c>
      <c r="E277" s="78" t="s">
        <v>2461</v>
      </c>
      <c r="F277" s="78" t="s">
        <v>2378</v>
      </c>
      <c r="G277" s="78" t="s">
        <v>164</v>
      </c>
      <c r="H277" s="171">
        <f>INVENTARIO[[#This Row],[Precio Final]]</f>
        <v>9</v>
      </c>
      <c r="I277" s="78">
        <f t="shared" si="22"/>
        <v>7.6025</v>
      </c>
      <c r="J277" s="78">
        <v>3</v>
      </c>
      <c r="K277" s="112">
        <f>SUMIFS(VENTAS[Cantidad],VENTAS[Código del producto Vendido],INVENTARIO[[#This Row],[Code]])</f>
        <v>0</v>
      </c>
      <c r="L277" s="120">
        <f>INVENTARIO[[#This Row],[Entradas]]-INVENTARIO[[#This Row],[Salidas]]</f>
        <v>3</v>
      </c>
      <c r="M277" s="171">
        <f>INVENTARIO[[#This Row],[Precio Final]]*10%</f>
        <v>0.9</v>
      </c>
      <c r="N277" s="42">
        <v>84.75</v>
      </c>
      <c r="O277" s="42">
        <v>18</v>
      </c>
      <c r="P277" s="42">
        <v>4.708333333333333</v>
      </c>
      <c r="Q277" s="110">
        <v>45</v>
      </c>
      <c r="R277" s="42">
        <v>8</v>
      </c>
      <c r="S277" s="177">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5">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2845</v>
      </c>
      <c r="E278" s="83" t="s">
        <v>2462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6">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2845</v>
      </c>
      <c r="E279" s="78" t="s">
        <v>2462</v>
      </c>
      <c r="F279" s="78" t="s">
        <v>695</v>
      </c>
      <c r="G279" s="78" t="s">
        <v>164</v>
      </c>
      <c r="H279" s="171">
        <f>INVENTARIO[[#This Row],[Precio Final]]</f>
        <v>9</v>
      </c>
      <c r="I279" s="78">
        <f t="shared" si="22"/>
        <v>8.3524999999999991</v>
      </c>
      <c r="J279" s="78">
        <v>3</v>
      </c>
      <c r="K279" s="112">
        <f>SUMIFS(VENTAS[Cantidad],VENTAS[Código del producto Vendido],INVENTARIO[[#This Row],[Code]])</f>
        <v>2</v>
      </c>
      <c r="L279" s="120">
        <f>INVENTARIO[[#This Row],[Entradas]]-INVENTARIO[[#This Row],[Salidas]]</f>
        <v>1</v>
      </c>
      <c r="M279" s="171">
        <f>INVENTARIO[[#This Row],[Precio Final]]*10%</f>
        <v>0.9</v>
      </c>
      <c r="N279" s="42">
        <v>93.75</v>
      </c>
      <c r="O279" s="42">
        <v>18</v>
      </c>
      <c r="P279" s="42">
        <v>5.208333333333333</v>
      </c>
      <c r="Q279" s="110">
        <v>45</v>
      </c>
      <c r="R279" s="42">
        <v>8</v>
      </c>
      <c r="S279" s="177">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5">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2845</v>
      </c>
      <c r="E280" s="83" t="s">
        <v>2462</v>
      </c>
      <c r="F280" s="83" t="s">
        <v>697</v>
      </c>
      <c r="G280" s="83" t="s">
        <v>164</v>
      </c>
      <c r="H280" s="171">
        <f>INVENTARIO[[#This Row],[Precio Final]]</f>
        <v>9</v>
      </c>
      <c r="I280" s="83">
        <f t="shared" si="22"/>
        <v>8.3524999999999991</v>
      </c>
      <c r="J280" s="83">
        <v>3</v>
      </c>
      <c r="K280" s="112">
        <f>SUMIFS(VENTAS[Cantidad],VENTAS[Código del producto Vendido],INVENTARIO[[#This Row],[Code]])</f>
        <v>0</v>
      </c>
      <c r="L280" s="121">
        <f>INVENTARIO[[#This Row],[Entradas]]-INVENTARIO[[#This Row],[Salidas]]</f>
        <v>3</v>
      </c>
      <c r="M280" s="171">
        <f>INVENTARIO[[#This Row],[Precio Final]]*10%</f>
        <v>0.9</v>
      </c>
      <c r="N280" s="43">
        <v>93.75</v>
      </c>
      <c r="O280" s="43">
        <v>18</v>
      </c>
      <c r="P280" s="43">
        <v>5.208333333333333</v>
      </c>
      <c r="Q280" s="112">
        <v>45</v>
      </c>
      <c r="R280" s="43">
        <v>8</v>
      </c>
      <c r="S280" s="176">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0</v>
      </c>
      <c r="Y280" s="43"/>
      <c r="Z280" s="43"/>
      <c r="AA280" s="43">
        <f>INVENTARIO[[#This Row],[Costo total]]*INVENTARIO[[#This Row],[Entradas]]</f>
        <v>16.704999999999998</v>
      </c>
      <c r="AB280" s="172">
        <f>INVENTARIO[[#This Row],[Stock Actual]]*INVENTARIO[[#This Row],[Costo total]]</f>
        <v>16.704999999999998</v>
      </c>
    </row>
    <row r="281" spans="1:28" ht="55" customHeight="1" x14ac:dyDescent="0.15">
      <c r="A281" s="42" t="s">
        <v>1533</v>
      </c>
      <c r="B281" s="173"/>
      <c r="C281" s="174" t="s">
        <v>12</v>
      </c>
      <c r="D281" s="78" t="s">
        <v>50</v>
      </c>
      <c r="E281" s="78" t="s">
        <v>2463</v>
      </c>
      <c r="F281" s="78" t="s">
        <v>692</v>
      </c>
      <c r="G281" s="78" t="s">
        <v>164</v>
      </c>
      <c r="H281" s="171">
        <f>INVENTARIO[[#This Row],[Precio Final]]</f>
        <v>20</v>
      </c>
      <c r="I281" s="78">
        <f t="shared" si="22"/>
        <v>16.083333333333332</v>
      </c>
      <c r="J281" s="78">
        <v>4</v>
      </c>
      <c r="K281" s="112">
        <f>SUMIFS(VENTAS[Cantidad],VENTAS[Código del producto Vendido],INVENTARIO[[#This Row],[Code]])</f>
        <v>1</v>
      </c>
      <c r="L281" s="120">
        <f>INVENTARIO[[#This Row],[Entradas]]-INVENTARIO[[#This Row],[Salidas]]</f>
        <v>3</v>
      </c>
      <c r="M281" s="171">
        <f>INVENTARIO[[#This Row],[Precio Final]]*10%</f>
        <v>2</v>
      </c>
      <c r="N281" s="42">
        <v>166</v>
      </c>
      <c r="O281" s="42">
        <v>18</v>
      </c>
      <c r="P281" s="42">
        <v>9.2222222222222214</v>
      </c>
      <c r="Q281" s="110">
        <v>150</v>
      </c>
      <c r="R281" s="42">
        <v>10</v>
      </c>
      <c r="S281" s="177">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5">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6">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2463</v>
      </c>
      <c r="F283" s="78" t="s">
        <v>697</v>
      </c>
      <c r="G283" s="78" t="s">
        <v>164</v>
      </c>
      <c r="H283" s="171">
        <f>INVENTARIO[[#This Row],[Precio Final]]</f>
        <v>20</v>
      </c>
      <c r="I283" s="78">
        <f t="shared" ref="I283:I302" si="24">U283</f>
        <v>16.083333333333332</v>
      </c>
      <c r="J283" s="78">
        <v>4</v>
      </c>
      <c r="K283" s="112">
        <f>SUMIFS(VENTAS[Cantidad],VENTAS[Código del producto Vendido],INVENTARIO[[#This Row],[Code]])</f>
        <v>1</v>
      </c>
      <c r="L283" s="120">
        <f>INVENTARIO[[#This Row],[Entradas]]-INVENTARIO[[#This Row],[Salidas]]</f>
        <v>3</v>
      </c>
      <c r="M283" s="171">
        <f>INVENTARIO[[#This Row],[Precio Final]]*10%</f>
        <v>2</v>
      </c>
      <c r="N283" s="42">
        <v>166</v>
      </c>
      <c r="O283" s="42">
        <v>18</v>
      </c>
      <c r="P283" s="42">
        <v>9.2222222222222214</v>
      </c>
      <c r="Q283" s="110">
        <v>150</v>
      </c>
      <c r="R283" s="42">
        <v>10</v>
      </c>
      <c r="S283" s="177">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5">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6">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2845</v>
      </c>
      <c r="E285" s="78" t="s">
        <v>849</v>
      </c>
      <c r="F285" s="78" t="s">
        <v>695</v>
      </c>
      <c r="G285" s="78" t="s">
        <v>164</v>
      </c>
      <c r="H285" s="171">
        <f>INVENTARIO[[#This Row],[Precio Final]]</f>
        <v>9</v>
      </c>
      <c r="I285" s="78">
        <f t="shared" si="24"/>
        <v>8.6025000000000009</v>
      </c>
      <c r="J285" s="78">
        <v>5</v>
      </c>
      <c r="K285" s="112">
        <f>SUMIFS(VENTAS[Cantidad],VENTAS[Código del producto Vendido],INVENTARIO[[#This Row],[Code]])</f>
        <v>0</v>
      </c>
      <c r="L285" s="120">
        <f>INVENTARIO[[#This Row],[Entradas]]-INVENTARIO[[#This Row],[Salidas]]</f>
        <v>5</v>
      </c>
      <c r="M285" s="171">
        <f>INVENTARIO[[#This Row],[Precio Final]]*10%</f>
        <v>0.9</v>
      </c>
      <c r="N285" s="42">
        <v>96.75</v>
      </c>
      <c r="O285" s="42">
        <v>18</v>
      </c>
      <c r="P285" s="42">
        <v>5.375</v>
      </c>
      <c r="Q285" s="110">
        <v>45</v>
      </c>
      <c r="R285" s="42">
        <v>8</v>
      </c>
      <c r="S285" s="177">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5">
        <f>INVENTARIO[[#This Row],[Ganancia Unitaria]]*INVENTARIO[[#This Row],[Salidas]]</f>
        <v>0</v>
      </c>
      <c r="Y285" s="42"/>
      <c r="Z285" s="20"/>
      <c r="AA285" s="20">
        <f>INVENTARIO[[#This Row],[Costo total]]*INVENTARIO[[#This Row],[Entradas]]</f>
        <v>28.675000000000001</v>
      </c>
      <c r="AB285" s="172">
        <f>INVENTARIO[[#This Row],[Stock Actual]]*INVENTARIO[[#This Row],[Costo total]]</f>
        <v>28.675000000000001</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6">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1">
        <f>INVENTARIO[[#This Row],[Precio Final]]</f>
        <v>25</v>
      </c>
      <c r="I287" s="78">
        <f t="shared" si="24"/>
        <v>16.083333333333332</v>
      </c>
      <c r="J287" s="78">
        <v>3</v>
      </c>
      <c r="K287" s="112">
        <f>SUMIFS(VENTAS[Cantidad],VENTAS[Código del producto Vendido],INVENTARIO[[#This Row],[Code]])</f>
        <v>3</v>
      </c>
      <c r="L287" s="120">
        <f>INVENTARIO[[#This Row],[Entradas]]-INVENTARIO[[#This Row],[Salidas]]</f>
        <v>0</v>
      </c>
      <c r="M287" s="171">
        <f>INVENTARIO[[#This Row],[Precio Final]]*10%</f>
        <v>2.5</v>
      </c>
      <c r="N287" s="42">
        <v>166</v>
      </c>
      <c r="O287" s="42">
        <v>18</v>
      </c>
      <c r="P287" s="42">
        <v>9.2222222222222214</v>
      </c>
      <c r="Q287" s="110">
        <v>150</v>
      </c>
      <c r="R287" s="42">
        <v>10</v>
      </c>
      <c r="S287" s="177">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5">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2845</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6">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2845</v>
      </c>
      <c r="E289" s="78" t="s">
        <v>848</v>
      </c>
      <c r="F289" s="78" t="s">
        <v>692</v>
      </c>
      <c r="G289" s="78" t="s">
        <v>164</v>
      </c>
      <c r="H289" s="171">
        <f>INVENTARIO[[#This Row],[Precio Final]]</f>
        <v>15</v>
      </c>
      <c r="I289" s="78">
        <f t="shared" si="24"/>
        <v>8.6025000000000009</v>
      </c>
      <c r="J289" s="78">
        <v>3</v>
      </c>
      <c r="K289" s="112">
        <f>SUMIFS(VENTAS[Cantidad],VENTAS[Código del producto Vendido],INVENTARIO[[#This Row],[Code]])</f>
        <v>3</v>
      </c>
      <c r="L289" s="120">
        <f>INVENTARIO[[#This Row],[Entradas]]-INVENTARIO[[#This Row],[Salidas]]</f>
        <v>0</v>
      </c>
      <c r="M289" s="171">
        <f>INVENTARIO[[#This Row],[Precio Final]]*10%</f>
        <v>1.5</v>
      </c>
      <c r="N289" s="42">
        <v>96.75</v>
      </c>
      <c r="O289" s="42">
        <v>18</v>
      </c>
      <c r="P289" s="42">
        <v>5.375</v>
      </c>
      <c r="Q289" s="110">
        <v>45</v>
      </c>
      <c r="R289" s="42">
        <v>8</v>
      </c>
      <c r="S289" s="177">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5">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2680</v>
      </c>
      <c r="E290" s="83" t="s">
        <v>2464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6">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1">
        <f>INVENTARIO[[#This Row],[Precio Final]]</f>
        <v>15</v>
      </c>
      <c r="I291" s="78">
        <f t="shared" si="24"/>
        <v>16.083333333333332</v>
      </c>
      <c r="J291" s="78">
        <v>3</v>
      </c>
      <c r="K291" s="112">
        <f>SUMIFS(VENTAS[Cantidad],VENTAS[Código del producto Vendido],INVENTARIO[[#This Row],[Code]])</f>
        <v>3</v>
      </c>
      <c r="L291" s="120">
        <f>INVENTARIO[[#This Row],[Entradas]]-INVENTARIO[[#This Row],[Salidas]]</f>
        <v>0</v>
      </c>
      <c r="M291" s="171">
        <f>INVENTARIO[[#This Row],[Precio Final]]*10%</f>
        <v>1.5</v>
      </c>
      <c r="N291" s="42">
        <v>166</v>
      </c>
      <c r="O291" s="42">
        <v>18</v>
      </c>
      <c r="P291" s="42">
        <v>9.2222222222222214</v>
      </c>
      <c r="Q291" s="110">
        <v>150</v>
      </c>
      <c r="R291" s="42">
        <v>10</v>
      </c>
      <c r="S291" s="177">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5">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6">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1">
        <f>INVENTARIO[[#This Row],[Precio Final]]</f>
        <v>216</v>
      </c>
      <c r="I293" s="78">
        <f t="shared" si="24"/>
        <v>16.083333333333332</v>
      </c>
      <c r="J293" s="78">
        <v>3</v>
      </c>
      <c r="K293" s="112">
        <f>SUMIFS(VENTAS[Cantidad],VENTAS[Código del producto Vendido],INVENTARIO[[#This Row],[Code]])</f>
        <v>3</v>
      </c>
      <c r="L293" s="120">
        <f>INVENTARIO[[#This Row],[Entradas]]-INVENTARIO[[#This Row],[Salidas]]</f>
        <v>0</v>
      </c>
      <c r="M293" s="171">
        <f>INVENTARIO[[#This Row],[Precio Final]]*10%</f>
        <v>21.6</v>
      </c>
      <c r="N293" s="42">
        <v>166</v>
      </c>
      <c r="O293" s="42">
        <v>18</v>
      </c>
      <c r="P293" s="42">
        <v>9.2222222222222214</v>
      </c>
      <c r="Q293" s="110">
        <v>150</v>
      </c>
      <c r="R293" s="42">
        <v>10</v>
      </c>
      <c r="S293" s="177">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5">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6">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2465</v>
      </c>
      <c r="F295" s="78" t="s">
        <v>692</v>
      </c>
      <c r="G295" s="78" t="s">
        <v>164</v>
      </c>
      <c r="H295" s="171">
        <f>INVENTARIO[[#This Row],[Precio Final]]</f>
        <v>17</v>
      </c>
      <c r="I295" s="78">
        <f t="shared" si="24"/>
        <v>16.083333333333332</v>
      </c>
      <c r="J295" s="78">
        <v>3</v>
      </c>
      <c r="K295" s="112">
        <f>SUMIFS(VENTAS[Cantidad],VENTAS[Código del producto Vendido],INVENTARIO[[#This Row],[Code]])</f>
        <v>1</v>
      </c>
      <c r="L295" s="120">
        <f>INVENTARIO[[#This Row],[Entradas]]-INVENTARIO[[#This Row],[Salidas]]</f>
        <v>2</v>
      </c>
      <c r="M295" s="171">
        <f>INVENTARIO[[#This Row],[Precio Final]]*10%</f>
        <v>1.7000000000000002</v>
      </c>
      <c r="N295" s="42">
        <v>166</v>
      </c>
      <c r="O295" s="42">
        <v>18</v>
      </c>
      <c r="P295" s="42">
        <v>9.2222222222222214</v>
      </c>
      <c r="Q295" s="110">
        <v>150</v>
      </c>
      <c r="R295" s="42">
        <v>10</v>
      </c>
      <c r="S295" s="177">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5">
        <f>INVENTARIO[[#This Row],[Ganancia Unitaria]]*INVENTARIO[[#This Row],[Salidas]]</f>
        <v>6.2777777777777786</v>
      </c>
      <c r="Y295" s="42"/>
      <c r="Z295" s="20"/>
      <c r="AA295" s="20">
        <f>INVENTARIO[[#This Row],[Costo total]]*INVENTARIO[[#This Row],[Entradas]]</f>
        <v>32.166666666666664</v>
      </c>
      <c r="AB295" s="172">
        <f>INVENTARIO[[#This Row],[Stock Actual]]*INVENTARIO[[#This Row],[Costo total]]</f>
        <v>21.444444444444443</v>
      </c>
    </row>
    <row r="296" spans="1:28" ht="55" customHeight="1" x14ac:dyDescent="0.15">
      <c r="A296" s="43" t="s">
        <v>1542</v>
      </c>
      <c r="B296" s="169"/>
      <c r="C296" s="170" t="s">
        <v>12</v>
      </c>
      <c r="D296" s="83" t="s">
        <v>50</v>
      </c>
      <c r="E296" s="83" t="s">
        <v>2466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6">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1">
        <f>INVENTARIO[[#This Row],[Precio Final]]</f>
        <v>20</v>
      </c>
      <c r="I297" s="78">
        <f t="shared" si="24"/>
        <v>16.083333333333332</v>
      </c>
      <c r="J297" s="78">
        <v>3</v>
      </c>
      <c r="K297" s="112">
        <f>SUMIFS(VENTAS[Cantidad],VENTAS[Código del producto Vendido],INVENTARIO[[#This Row],[Code]])</f>
        <v>3</v>
      </c>
      <c r="L297" s="120">
        <f>INVENTARIO[[#This Row],[Entradas]]-INVENTARIO[[#This Row],[Salidas]]</f>
        <v>0</v>
      </c>
      <c r="M297" s="171">
        <f>INVENTARIO[[#This Row],[Precio Final]]*10%</f>
        <v>2</v>
      </c>
      <c r="N297" s="42">
        <v>166</v>
      </c>
      <c r="O297" s="42">
        <v>18</v>
      </c>
      <c r="P297" s="42">
        <v>9.2222222222222214</v>
      </c>
      <c r="Q297" s="110">
        <v>150</v>
      </c>
      <c r="R297" s="42">
        <v>10</v>
      </c>
      <c r="S297" s="177">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5">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6">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1">
        <f>INVENTARIO[[#This Row],[Precio Final]]</f>
        <v>16</v>
      </c>
      <c r="I299" s="78">
        <f t="shared" si="24"/>
        <v>16.083333333333332</v>
      </c>
      <c r="J299" s="78">
        <v>3</v>
      </c>
      <c r="K299" s="112">
        <f>SUMIFS(VENTAS[Cantidad],VENTAS[Código del producto Vendido],INVENTARIO[[#This Row],[Code]])</f>
        <v>3</v>
      </c>
      <c r="L299" s="120">
        <f>INVENTARIO[[#This Row],[Entradas]]-INVENTARIO[[#This Row],[Salidas]]</f>
        <v>0</v>
      </c>
      <c r="M299" s="171">
        <f>INVENTARIO[[#This Row],[Precio Final]]*10%</f>
        <v>1.6</v>
      </c>
      <c r="N299" s="42">
        <v>166</v>
      </c>
      <c r="O299" s="42">
        <v>18</v>
      </c>
      <c r="P299" s="42">
        <v>9.2222222222222214</v>
      </c>
      <c r="Q299" s="110">
        <v>150</v>
      </c>
      <c r="R299" s="42">
        <v>10</v>
      </c>
      <c r="S299" s="177">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5">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6">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1">
        <f>INVENTARIO[[#This Row],[Precio Final]]</f>
        <v>20</v>
      </c>
      <c r="I301" s="78">
        <f t="shared" si="24"/>
        <v>16.083333333333332</v>
      </c>
      <c r="J301" s="78">
        <v>2</v>
      </c>
      <c r="K301" s="112">
        <f>SUMIFS(VENTAS[Cantidad],VENTAS[Código del producto Vendido],INVENTARIO[[#This Row],[Code]])</f>
        <v>2</v>
      </c>
      <c r="L301" s="120">
        <f>INVENTARIO[[#This Row],[Entradas]]-INVENTARIO[[#This Row],[Salidas]]</f>
        <v>0</v>
      </c>
      <c r="M301" s="171">
        <f>INVENTARIO[[#This Row],[Precio Final]]*10%</f>
        <v>2</v>
      </c>
      <c r="N301" s="42">
        <v>166</v>
      </c>
      <c r="O301" s="42">
        <v>18</v>
      </c>
      <c r="P301" s="42">
        <v>9.2222222222222214</v>
      </c>
      <c r="Q301" s="110">
        <v>150</v>
      </c>
      <c r="R301" s="42">
        <v>10</v>
      </c>
      <c r="S301" s="177">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5">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6">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1">
        <f>INVENTARIO[[#This Row],[Precio Final]]</f>
        <v>20</v>
      </c>
      <c r="I303" s="78">
        <f t="shared" ref="I303:I321" si="26">U303</f>
        <v>16.083333333333332</v>
      </c>
      <c r="J303" s="78">
        <v>4</v>
      </c>
      <c r="K303" s="112">
        <f>SUMIFS(VENTAS[Cantidad],VENTAS[Código del producto Vendido],INVENTARIO[[#This Row],[Code]])</f>
        <v>4</v>
      </c>
      <c r="L303" s="120">
        <f>INVENTARIO[[#This Row],[Entradas]]-INVENTARIO[[#This Row],[Salidas]]</f>
        <v>0</v>
      </c>
      <c r="M303" s="171">
        <f>INVENTARIO[[#This Row],[Precio Final]]*10%</f>
        <v>2</v>
      </c>
      <c r="N303" s="42">
        <v>166</v>
      </c>
      <c r="O303" s="42">
        <v>18</v>
      </c>
      <c r="P303" s="42">
        <v>9.2222222222222214</v>
      </c>
      <c r="Q303" s="110">
        <v>150</v>
      </c>
      <c r="R303" s="42">
        <v>10</v>
      </c>
      <c r="S303" s="177">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5">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6">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1">
        <f>INVENTARIO[[#This Row],[Precio Final]]</f>
        <v>15</v>
      </c>
      <c r="I305" s="78">
        <f t="shared" si="26"/>
        <v>16.083333333333332</v>
      </c>
      <c r="J305" s="78">
        <v>4</v>
      </c>
      <c r="K305" s="112">
        <f>SUMIFS(VENTAS[Cantidad],VENTAS[Código del producto Vendido],INVENTARIO[[#This Row],[Code]])</f>
        <v>4</v>
      </c>
      <c r="L305" s="120">
        <f>INVENTARIO[[#This Row],[Entradas]]-INVENTARIO[[#This Row],[Salidas]]</f>
        <v>0</v>
      </c>
      <c r="M305" s="171">
        <f>INVENTARIO[[#This Row],[Precio Final]]*10%</f>
        <v>1.5</v>
      </c>
      <c r="N305" s="42">
        <v>166</v>
      </c>
      <c r="O305" s="42">
        <v>18</v>
      </c>
      <c r="P305" s="42">
        <v>9.2222222222222214</v>
      </c>
      <c r="Q305" s="110">
        <v>150</v>
      </c>
      <c r="R305" s="42">
        <v>10</v>
      </c>
      <c r="S305" s="177">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5">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6">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1">
        <f>INVENTARIO[[#This Row],[Precio Final]]</f>
        <v>15</v>
      </c>
      <c r="I307" s="78">
        <f t="shared" si="26"/>
        <v>16.083333333333332</v>
      </c>
      <c r="J307" s="78">
        <v>2</v>
      </c>
      <c r="K307" s="112">
        <f>SUMIFS(VENTAS[Cantidad],VENTAS[Código del producto Vendido],INVENTARIO[[#This Row],[Code]])</f>
        <v>2</v>
      </c>
      <c r="L307" s="120">
        <f>INVENTARIO[[#This Row],[Entradas]]-INVENTARIO[[#This Row],[Salidas]]</f>
        <v>0</v>
      </c>
      <c r="M307" s="171">
        <f>INVENTARIO[[#This Row],[Precio Final]]*10%</f>
        <v>1.5</v>
      </c>
      <c r="N307" s="42">
        <v>166</v>
      </c>
      <c r="O307" s="42">
        <v>18</v>
      </c>
      <c r="P307" s="42">
        <v>9.2222222222222214</v>
      </c>
      <c r="Q307" s="110">
        <v>150</v>
      </c>
      <c r="R307" s="42">
        <v>10</v>
      </c>
      <c r="S307" s="177">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5">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2677</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6">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1">
        <f>INVENTARIO[[#This Row],[Precio Final]]</f>
        <v>20</v>
      </c>
      <c r="I309" s="78">
        <f t="shared" si="26"/>
        <v>16.083333333333332</v>
      </c>
      <c r="J309" s="78">
        <v>4</v>
      </c>
      <c r="K309" s="112">
        <f>SUMIFS(VENTAS[Cantidad],VENTAS[Código del producto Vendido],INVENTARIO[[#This Row],[Code]])</f>
        <v>4</v>
      </c>
      <c r="L309" s="120">
        <f>INVENTARIO[[#This Row],[Entradas]]-INVENTARIO[[#This Row],[Salidas]]</f>
        <v>0</v>
      </c>
      <c r="M309" s="171">
        <f>INVENTARIO[[#This Row],[Precio Final]]*10%</f>
        <v>2</v>
      </c>
      <c r="N309" s="42">
        <v>166</v>
      </c>
      <c r="O309" s="42">
        <v>18</v>
      </c>
      <c r="P309" s="42">
        <v>9.2222222222222214</v>
      </c>
      <c r="Q309" s="110">
        <v>150</v>
      </c>
      <c r="R309" s="42">
        <v>10</v>
      </c>
      <c r="S309" s="177">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5">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6">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1">
        <f>INVENTARIO[[#This Row],[Precio Final]]</f>
        <v>20</v>
      </c>
      <c r="I311" s="78">
        <f t="shared" si="26"/>
        <v>16.083333333333332</v>
      </c>
      <c r="J311" s="78">
        <v>4</v>
      </c>
      <c r="K311" s="112">
        <f>SUMIFS(VENTAS[Cantidad],VENTAS[Código del producto Vendido],INVENTARIO[[#This Row],[Code]])</f>
        <v>4</v>
      </c>
      <c r="L311" s="120">
        <f>INVENTARIO[[#This Row],[Entradas]]-INVENTARIO[[#This Row],[Salidas]]</f>
        <v>0</v>
      </c>
      <c r="M311" s="171">
        <f>INVENTARIO[[#This Row],[Precio Final]]*10%</f>
        <v>2</v>
      </c>
      <c r="N311" s="42">
        <v>166</v>
      </c>
      <c r="O311" s="42">
        <v>18</v>
      </c>
      <c r="P311" s="42">
        <v>9.2222222222222214</v>
      </c>
      <c r="Q311" s="110">
        <v>150</v>
      </c>
      <c r="R311" s="42">
        <v>10</v>
      </c>
      <c r="S311" s="177">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5">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6">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1">
        <f>INVENTARIO[[#This Row],[Precio Final]]</f>
        <v>18</v>
      </c>
      <c r="I313" s="78">
        <f t="shared" si="26"/>
        <v>16.083333333333332</v>
      </c>
      <c r="J313" s="78">
        <v>4</v>
      </c>
      <c r="K313" s="112">
        <f>SUMIFS(VENTAS[Cantidad],VENTAS[Código del producto Vendido],INVENTARIO[[#This Row],[Code]])</f>
        <v>4</v>
      </c>
      <c r="L313" s="120">
        <f>INVENTARIO[[#This Row],[Entradas]]-INVENTARIO[[#This Row],[Salidas]]</f>
        <v>0</v>
      </c>
      <c r="M313" s="171">
        <f>INVENTARIO[[#This Row],[Precio Final]]*10%</f>
        <v>1.8</v>
      </c>
      <c r="N313" s="42">
        <v>166</v>
      </c>
      <c r="O313" s="42">
        <v>18</v>
      </c>
      <c r="P313" s="42">
        <v>9.2222222222222214</v>
      </c>
      <c r="Q313" s="110">
        <v>150</v>
      </c>
      <c r="R313" s="42">
        <v>10</v>
      </c>
      <c r="S313" s="177">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5">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6">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2845</v>
      </c>
      <c r="E315" s="78" t="s">
        <v>2373</v>
      </c>
      <c r="F315" s="78" t="s">
        <v>2394</v>
      </c>
      <c r="G315" s="78" t="s">
        <v>164</v>
      </c>
      <c r="H315" s="171">
        <f>INVENTARIO[[#This Row],[Precio Final]]</f>
        <v>9</v>
      </c>
      <c r="I315" s="78">
        <f t="shared" si="26"/>
        <v>7.3525000000000009</v>
      </c>
      <c r="J315" s="78">
        <v>3</v>
      </c>
      <c r="K315" s="112">
        <f>SUMIFS(VENTAS[Cantidad],VENTAS[Código del producto Vendido],INVENTARIO[[#This Row],[Code]])</f>
        <v>0</v>
      </c>
      <c r="L315" s="120">
        <f>INVENTARIO[[#This Row],[Entradas]]-INVENTARIO[[#This Row],[Salidas]]</f>
        <v>3</v>
      </c>
      <c r="M315" s="171">
        <f>INVENTARIO[[#This Row],[Precio Final]]*10%</f>
        <v>0.9</v>
      </c>
      <c r="N315" s="42">
        <v>81.75</v>
      </c>
      <c r="O315" s="42">
        <v>18</v>
      </c>
      <c r="P315" s="42">
        <v>4.541666666666667</v>
      </c>
      <c r="Q315" s="110">
        <v>45</v>
      </c>
      <c r="R315" s="42">
        <v>8</v>
      </c>
      <c r="S315" s="177">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5">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2845</v>
      </c>
      <c r="E316" s="83" t="s">
        <v>2373</v>
      </c>
      <c r="F316" s="83" t="s">
        <v>2467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6">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2845</v>
      </c>
      <c r="E317" s="78" t="s">
        <v>2373</v>
      </c>
      <c r="F317" s="78" t="s">
        <v>2379</v>
      </c>
      <c r="G317" s="78" t="s">
        <v>164</v>
      </c>
      <c r="H317" s="171">
        <f>INVENTARIO[[#This Row],[Precio Final]]</f>
        <v>9</v>
      </c>
      <c r="I317" s="78">
        <f t="shared" si="26"/>
        <v>7.3525000000000009</v>
      </c>
      <c r="J317" s="78">
        <v>3</v>
      </c>
      <c r="K317" s="112">
        <f>SUMIFS(VENTAS[Cantidad],VENTAS[Código del producto Vendido],INVENTARIO[[#This Row],[Code]])</f>
        <v>2</v>
      </c>
      <c r="L317" s="120">
        <f>INVENTARIO[[#This Row],[Entradas]]-INVENTARIO[[#This Row],[Salidas]]</f>
        <v>1</v>
      </c>
      <c r="M317" s="171">
        <f>INVENTARIO[[#This Row],[Precio Final]]*10%</f>
        <v>0.9</v>
      </c>
      <c r="N317" s="42">
        <v>81.75</v>
      </c>
      <c r="O317" s="42">
        <v>18</v>
      </c>
      <c r="P317" s="42">
        <v>4.541666666666667</v>
      </c>
      <c r="Q317" s="110">
        <v>45</v>
      </c>
      <c r="R317" s="42">
        <v>8</v>
      </c>
      <c r="S317" s="177">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5">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2845</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6">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2845</v>
      </c>
      <c r="E319" s="78" t="s">
        <v>241</v>
      </c>
      <c r="F319" s="78" t="s">
        <v>695</v>
      </c>
      <c r="G319" s="78" t="s">
        <v>164</v>
      </c>
      <c r="H319" s="171">
        <f>INVENTARIO[[#This Row],[Precio Final]]</f>
        <v>9</v>
      </c>
      <c r="I319" s="78">
        <f t="shared" si="26"/>
        <v>8.1649999999999991</v>
      </c>
      <c r="J319" s="78">
        <v>3</v>
      </c>
      <c r="K319" s="112">
        <f>SUMIFS(VENTAS[Cantidad],VENTAS[Código del producto Vendido],INVENTARIO[[#This Row],[Code]])</f>
        <v>3</v>
      </c>
      <c r="L319" s="120">
        <f>INVENTARIO[[#This Row],[Entradas]]-INVENTARIO[[#This Row],[Salidas]]</f>
        <v>0</v>
      </c>
      <c r="M319" s="171">
        <f>INVENTARIO[[#This Row],[Precio Final]]*10%</f>
        <v>0.9</v>
      </c>
      <c r="N319" s="42">
        <v>91.5</v>
      </c>
      <c r="O319" s="42">
        <v>18</v>
      </c>
      <c r="P319" s="42">
        <v>5.083333333333333</v>
      </c>
      <c r="Q319" s="110">
        <v>45</v>
      </c>
      <c r="R319" s="42">
        <v>8</v>
      </c>
      <c r="S319" s="177">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5">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2845</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6">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2845</v>
      </c>
      <c r="E321" s="78" t="s">
        <v>2373</v>
      </c>
      <c r="F321" s="78" t="s">
        <v>2380</v>
      </c>
      <c r="G321" s="78" t="s">
        <v>164</v>
      </c>
      <c r="H321" s="171">
        <f>INVENTARIO[[#This Row],[Precio Final]]</f>
        <v>9</v>
      </c>
      <c r="I321" s="78">
        <f t="shared" si="26"/>
        <v>7.9024999999999999</v>
      </c>
      <c r="J321" s="78">
        <v>3</v>
      </c>
      <c r="K321" s="112">
        <f>SUMIFS(VENTAS[Cantidad],VENTAS[Código del producto Vendido],INVENTARIO[[#This Row],[Code]])</f>
        <v>0</v>
      </c>
      <c r="L321" s="120">
        <f>INVENTARIO[[#This Row],[Entradas]]-INVENTARIO[[#This Row],[Salidas]]</f>
        <v>3</v>
      </c>
      <c r="M321" s="171">
        <f>INVENTARIO[[#This Row],[Precio Final]]*10%</f>
        <v>0.9</v>
      </c>
      <c r="N321" s="42">
        <v>88.35</v>
      </c>
      <c r="O321" s="42">
        <v>18</v>
      </c>
      <c r="P321" s="42">
        <v>4.9083333333333332</v>
      </c>
      <c r="Q321" s="110">
        <v>45</v>
      </c>
      <c r="R321" s="42">
        <v>8</v>
      </c>
      <c r="S321" s="177">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5">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2846</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6">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1">
        <f>INVENTARIO[[#This Row],[Precio Final]]</f>
        <v>18</v>
      </c>
      <c r="I323" s="78">
        <f t="shared" si="28"/>
        <v>16.083333333333332</v>
      </c>
      <c r="J323" s="78">
        <v>4</v>
      </c>
      <c r="K323" s="112">
        <f>SUMIFS(VENTAS[Cantidad],VENTAS[Código del producto Vendido],INVENTARIO[[#This Row],[Code]])</f>
        <v>3</v>
      </c>
      <c r="L323" s="120">
        <v>0</v>
      </c>
      <c r="M323" s="171">
        <f>INVENTARIO[[#This Row],[Precio Final]]*10%</f>
        <v>1.8</v>
      </c>
      <c r="N323" s="42">
        <v>166</v>
      </c>
      <c r="O323" s="42">
        <v>18</v>
      </c>
      <c r="P323" s="42">
        <v>9.2222222222222214</v>
      </c>
      <c r="Q323" s="110">
        <v>150</v>
      </c>
      <c r="R323" s="42">
        <v>10</v>
      </c>
      <c r="S323" s="177">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5">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2845</v>
      </c>
      <c r="E324" s="83" t="s">
        <v>2468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6">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2846</v>
      </c>
      <c r="E325" s="78" t="s">
        <v>2468</v>
      </c>
      <c r="F325" s="78" t="s">
        <v>698</v>
      </c>
      <c r="G325" s="78" t="s">
        <v>164</v>
      </c>
      <c r="H325" s="171">
        <f>INVENTARIO[[#This Row],[Precio Final]]</f>
        <v>12</v>
      </c>
      <c r="I325" s="78">
        <f t="shared" si="28"/>
        <v>11.290000000000001</v>
      </c>
      <c r="J325" s="78">
        <v>4</v>
      </c>
      <c r="K325" s="112">
        <f>SUMIFS(VENTAS[Cantidad],VENTAS[Código del producto Vendido],INVENTARIO[[#This Row],[Code]])</f>
        <v>0</v>
      </c>
      <c r="L325" s="120">
        <f>INVENTARIO[[#This Row],[Entradas]]-INVENTARIO[[#This Row],[Salidas]]</f>
        <v>4</v>
      </c>
      <c r="M325" s="171">
        <f>INVENTARIO[[#This Row],[Precio Final]]*10%</f>
        <v>1.2000000000000002</v>
      </c>
      <c r="N325" s="42">
        <v>129</v>
      </c>
      <c r="O325" s="42">
        <v>18</v>
      </c>
      <c r="P325" s="42">
        <v>7.166666666666667</v>
      </c>
      <c r="Q325" s="110">
        <v>45</v>
      </c>
      <c r="R325" s="42">
        <v>8</v>
      </c>
      <c r="S325" s="177">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5">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6">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1">
        <f>INVENTARIO[[#This Row],[Precio Final]]</f>
        <v>20</v>
      </c>
      <c r="I327" s="78">
        <f t="shared" si="28"/>
        <v>16.083333333333332</v>
      </c>
      <c r="J327" s="78">
        <v>3</v>
      </c>
      <c r="K327" s="112">
        <f>SUMIFS(VENTAS[Cantidad],VENTAS[Código del producto Vendido],INVENTARIO[[#This Row],[Code]])</f>
        <v>3</v>
      </c>
      <c r="L327" s="120">
        <f>INVENTARIO[[#This Row],[Entradas]]-INVENTARIO[[#This Row],[Salidas]]</f>
        <v>0</v>
      </c>
      <c r="M327" s="171">
        <f>INVENTARIO[[#This Row],[Precio Final]]*10%</f>
        <v>2</v>
      </c>
      <c r="N327" s="42">
        <v>166</v>
      </c>
      <c r="O327" s="42">
        <v>18</v>
      </c>
      <c r="P327" s="42">
        <v>9.2222222222222214</v>
      </c>
      <c r="Q327" s="110">
        <v>150</v>
      </c>
      <c r="R327" s="42">
        <v>10</v>
      </c>
      <c r="S327" s="177">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5">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2845</v>
      </c>
      <c r="E328" s="83" t="s">
        <v>805</v>
      </c>
      <c r="F328" s="83" t="s">
        <v>698</v>
      </c>
      <c r="G328" s="83" t="s">
        <v>164</v>
      </c>
      <c r="H328" s="171">
        <f>INVENTARIO[[#This Row],[Precio Final]]</f>
        <v>9</v>
      </c>
      <c r="I328" s="83">
        <f>U328</f>
        <v>7.9024999999999999</v>
      </c>
      <c r="J328" s="83">
        <v>1</v>
      </c>
      <c r="K328" s="112">
        <f>SUMIFS(VENTAS[Cantidad],VENTAS[Código del producto Vendido],INVENTARIO[[#This Row],[Code]])</f>
        <v>3</v>
      </c>
      <c r="L328" s="121">
        <f>INVENTARIO[[#This Row],[Entradas]]-INVENTARIO[[#This Row],[Salidas]]</f>
        <v>-2</v>
      </c>
      <c r="M328" s="171">
        <f>INVENTARIO[[#This Row],[Precio Final]]*10%</f>
        <v>0.9</v>
      </c>
      <c r="N328" s="43">
        <v>88.35</v>
      </c>
      <c r="O328" s="43">
        <v>18</v>
      </c>
      <c r="P328" s="43">
        <v>4.9083333333333332</v>
      </c>
      <c r="Q328" s="112">
        <v>45</v>
      </c>
      <c r="R328" s="43">
        <v>8</v>
      </c>
      <c r="S328" s="176">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11.195</v>
      </c>
      <c r="Y328" s="43"/>
      <c r="Z328" s="43"/>
      <c r="AA328" s="43">
        <f>INVENTARIO[[#This Row],[Costo total]]*INVENTARIO[[#This Row],[Entradas]]</f>
        <v>5.2683333333333335</v>
      </c>
      <c r="AB328" s="172">
        <f>INVENTARIO[[#This Row],[Stock Actual]]*INVENTARIO[[#This Row],[Costo total]]</f>
        <v>-10.536666666666667</v>
      </c>
    </row>
    <row r="329" spans="1:28" ht="55" customHeight="1" x14ac:dyDescent="0.15">
      <c r="A329" s="42" t="s">
        <v>1559</v>
      </c>
      <c r="B329" s="173"/>
      <c r="C329" s="174" t="s">
        <v>12</v>
      </c>
      <c r="D329" s="78" t="s">
        <v>50</v>
      </c>
      <c r="E329" s="78" t="s">
        <v>722</v>
      </c>
      <c r="F329" s="78" t="s">
        <v>697</v>
      </c>
      <c r="G329" s="78" t="s">
        <v>164</v>
      </c>
      <c r="H329" s="171">
        <f>INVENTARIO[[#This Row],[Precio Final]]</f>
        <v>18</v>
      </c>
      <c r="I329" s="78">
        <f t="shared" ref="I329:I335" si="30">U329</f>
        <v>16.25</v>
      </c>
      <c r="J329" s="78">
        <v>2</v>
      </c>
      <c r="K329" s="112">
        <f>SUMIFS(VENTAS[Cantidad],VENTAS[Código del producto Vendido],INVENTARIO[[#This Row],[Code]])</f>
        <v>0</v>
      </c>
      <c r="L329" s="120">
        <f>INVENTARIO[[#This Row],[Entradas]]-INVENTARIO[[#This Row],[Salidas]]</f>
        <v>2</v>
      </c>
      <c r="M329" s="171">
        <f>INVENTARIO[[#This Row],[Precio Final]]*10%</f>
        <v>1.8</v>
      </c>
      <c r="N329" s="42">
        <v>123</v>
      </c>
      <c r="O329" s="42">
        <v>18</v>
      </c>
      <c r="P329" s="42">
        <v>6.833333333333333</v>
      </c>
      <c r="Q329" s="110">
        <v>500</v>
      </c>
      <c r="R329" s="42">
        <v>8</v>
      </c>
      <c r="S329" s="177">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5">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2469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6">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1">
        <f>INVENTARIO[[#This Row],[Precio Final]]</f>
        <v>11</v>
      </c>
      <c r="I331" s="78">
        <f t="shared" si="30"/>
        <v>10.324999999999999</v>
      </c>
      <c r="J331" s="78">
        <v>2</v>
      </c>
      <c r="K331" s="112">
        <f>SUMIFS(VENTAS[Cantidad],VENTAS[Código del producto Vendido],INVENTARIO[[#This Row],[Code]])</f>
        <v>2</v>
      </c>
      <c r="L331" s="120">
        <f>INVENTARIO[[#This Row],[Entradas]]-INVENTARIO[[#This Row],[Salidas]]</f>
        <v>0</v>
      </c>
      <c r="M331" s="171">
        <f>INVENTARIO[[#This Row],[Precio Final]]*10%</f>
        <v>1.1000000000000001</v>
      </c>
      <c r="N331" s="42">
        <v>78</v>
      </c>
      <c r="O331" s="42">
        <v>18</v>
      </c>
      <c r="P331" s="42">
        <v>4.333333333333333</v>
      </c>
      <c r="Q331" s="110">
        <v>150</v>
      </c>
      <c r="R331" s="42">
        <v>17</v>
      </c>
      <c r="S331" s="177">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5">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6">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2470</v>
      </c>
      <c r="F333" s="78" t="s">
        <v>697</v>
      </c>
      <c r="G333" s="78" t="s">
        <v>164</v>
      </c>
      <c r="H333" s="171">
        <f>INVENTARIO[[#This Row],[Precio Final]]</f>
        <v>10</v>
      </c>
      <c r="I333" s="78">
        <f t="shared" si="30"/>
        <v>10.658333333333333</v>
      </c>
      <c r="J333" s="78">
        <v>2</v>
      </c>
      <c r="K333" s="112">
        <f>SUMIFS(VENTAS[Cantidad],VENTAS[Código del producto Vendido],INVENTARIO[[#This Row],[Code]])</f>
        <v>1</v>
      </c>
      <c r="L333" s="120">
        <f>INVENTARIO[[#This Row],[Entradas]]-INVENTARIO[[#This Row],[Salidas]]</f>
        <v>1</v>
      </c>
      <c r="M333" s="171">
        <f>INVENTARIO[[#This Row],[Precio Final]]*10%</f>
        <v>1</v>
      </c>
      <c r="N333" s="42">
        <v>82</v>
      </c>
      <c r="O333" s="42">
        <v>18</v>
      </c>
      <c r="P333" s="42">
        <v>4.5555555555555554</v>
      </c>
      <c r="Q333" s="110">
        <v>150</v>
      </c>
      <c r="R333" s="42">
        <v>17</v>
      </c>
      <c r="S333" s="177">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5">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6">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2471</v>
      </c>
      <c r="F335" s="78" t="s">
        <v>697</v>
      </c>
      <c r="G335" s="78" t="s">
        <v>164</v>
      </c>
      <c r="H335" s="171">
        <f>INVENTARIO[[#This Row],[Precio Final]]</f>
        <v>10</v>
      </c>
      <c r="I335" s="78">
        <f t="shared" si="30"/>
        <v>10.658333333333333</v>
      </c>
      <c r="J335" s="78">
        <v>2</v>
      </c>
      <c r="K335" s="112">
        <f>SUMIFS(VENTAS[Cantidad],VENTAS[Código del producto Vendido],INVENTARIO[[#This Row],[Code]])</f>
        <v>0</v>
      </c>
      <c r="L335" s="120">
        <f>INVENTARIO[[#This Row],[Entradas]]-INVENTARIO[[#This Row],[Salidas]]</f>
        <v>2</v>
      </c>
      <c r="M335" s="171">
        <f>INVENTARIO[[#This Row],[Precio Final]]*10%</f>
        <v>1</v>
      </c>
      <c r="N335" s="42">
        <v>82</v>
      </c>
      <c r="O335" s="42">
        <v>18</v>
      </c>
      <c r="P335" s="42">
        <v>4.5555555555555554</v>
      </c>
      <c r="Q335" s="110">
        <v>150</v>
      </c>
      <c r="R335" s="42">
        <v>17</v>
      </c>
      <c r="S335" s="177">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5">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6">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2845</v>
      </c>
      <c r="E337" s="78" t="s">
        <v>2472</v>
      </c>
      <c r="F337" s="78" t="s">
        <v>692</v>
      </c>
      <c r="G337" s="78" t="s">
        <v>426</v>
      </c>
      <c r="H337" s="171">
        <f>INVENTARIO[[#This Row],[Precio Final]]</f>
        <v>15</v>
      </c>
      <c r="I337" s="78">
        <f t="shared" si="32"/>
        <v>12.600000000000001</v>
      </c>
      <c r="J337" s="78">
        <v>1</v>
      </c>
      <c r="K337" s="112">
        <f>SUMIFS(VENTAS[Cantidad],VENTAS[Código del producto Vendido],INVENTARIO[[#This Row],[Code]])</f>
        <v>0</v>
      </c>
      <c r="L337" s="120">
        <f>INVENTARIO[[#This Row],[Entradas]]-INVENTARIO[[#This Row],[Salidas]]</f>
        <v>1</v>
      </c>
      <c r="M337" s="171">
        <f>INVENTARIO[[#This Row],[Precio Final]]*10%</f>
        <v>1.5</v>
      </c>
      <c r="N337" s="42">
        <v>129</v>
      </c>
      <c r="O337" s="42">
        <v>18</v>
      </c>
      <c r="P337" s="42">
        <v>8</v>
      </c>
      <c r="Q337" s="110">
        <v>40</v>
      </c>
      <c r="R337" s="42">
        <v>10</v>
      </c>
      <c r="S337" s="177">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5">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2845</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6">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1">
        <f>INVENTARIO[[#This Row],[Precio Final]]</f>
        <v>35</v>
      </c>
      <c r="I339" s="78">
        <f t="shared" si="32"/>
        <v>46.666666666666664</v>
      </c>
      <c r="J339" s="78">
        <v>1</v>
      </c>
      <c r="K339" s="112">
        <f>SUMIFS(VENTAS[Cantidad],VENTAS[Código del producto Vendido],INVENTARIO[[#This Row],[Code]])</f>
        <v>0</v>
      </c>
      <c r="L339" s="120">
        <f>INVENTARIO[[#This Row],[Entradas]]-INVENTARIO[[#This Row],[Salidas]]</f>
        <v>1</v>
      </c>
      <c r="M339" s="171">
        <f>INVENTARIO[[#This Row],[Precio Final]]*10%</f>
        <v>3.5</v>
      </c>
      <c r="N339" s="42">
        <v>497</v>
      </c>
      <c r="O339" s="42">
        <v>18</v>
      </c>
      <c r="P339" s="42">
        <v>27.611111111111111</v>
      </c>
      <c r="Q339" s="110">
        <v>350</v>
      </c>
      <c r="R339" s="42">
        <v>10</v>
      </c>
      <c r="S339" s="177">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5">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6">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1">
        <f>INVENTARIO[[#This Row],[Precio Final]]</f>
        <v>19</v>
      </c>
      <c r="I341" s="78">
        <f t="shared" si="32"/>
        <v>19.416666666666668</v>
      </c>
      <c r="J341" s="78">
        <v>1</v>
      </c>
      <c r="K341" s="112">
        <f>SUMIFS(VENTAS[Cantidad],VENTAS[Código del producto Vendido],INVENTARIO[[#This Row],[Code]])</f>
        <v>0</v>
      </c>
      <c r="L341" s="120">
        <f>INVENTARIO[[#This Row],[Entradas]]-INVENTARIO[[#This Row],[Salidas]]</f>
        <v>1</v>
      </c>
      <c r="M341" s="171">
        <f>INVENTARIO[[#This Row],[Precio Final]]*10%</f>
        <v>1.9000000000000001</v>
      </c>
      <c r="N341" s="42">
        <v>170</v>
      </c>
      <c r="O341" s="42">
        <v>18</v>
      </c>
      <c r="P341" s="42">
        <v>9.4444444444444446</v>
      </c>
      <c r="Q341" s="110">
        <v>350</v>
      </c>
      <c r="R341" s="42">
        <v>10</v>
      </c>
      <c r="S341" s="177">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5">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6">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2845</v>
      </c>
      <c r="E343" s="78" t="s">
        <v>732</v>
      </c>
      <c r="F343" s="78" t="s">
        <v>698</v>
      </c>
      <c r="G343" s="78" t="s">
        <v>426</v>
      </c>
      <c r="H343" s="171">
        <f>INVENTARIO[[#This Row],[Precio Final]]</f>
        <v>9</v>
      </c>
      <c r="I343" s="78">
        <f t="shared" si="32"/>
        <v>7.5333333333333332</v>
      </c>
      <c r="J343" s="78">
        <v>2</v>
      </c>
      <c r="K343" s="112">
        <f>SUMIFS(VENTAS[Cantidad],VENTAS[Código del producto Vendido],INVENTARIO[[#This Row],[Code]])</f>
        <v>2</v>
      </c>
      <c r="L343" s="120">
        <f>INVENTARIO[[#This Row],[Entradas]]-INVENTARIO[[#This Row],[Salidas]]</f>
        <v>0</v>
      </c>
      <c r="M343" s="171">
        <f>INVENTARIO[[#This Row],[Precio Final]]*10%</f>
        <v>0.9</v>
      </c>
      <c r="N343" s="42">
        <v>85</v>
      </c>
      <c r="O343" s="42">
        <v>18</v>
      </c>
      <c r="P343" s="42">
        <v>4.7222222222222223</v>
      </c>
      <c r="Q343" s="110">
        <v>30</v>
      </c>
      <c r="R343" s="42">
        <v>10</v>
      </c>
      <c r="S343" s="177">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5">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2845</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6">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2845</v>
      </c>
      <c r="E345" s="78" t="s">
        <v>732</v>
      </c>
      <c r="F345" s="78" t="s">
        <v>698</v>
      </c>
      <c r="G345" s="78" t="s">
        <v>426</v>
      </c>
      <c r="H345" s="171">
        <f>INVENTARIO[[#This Row],[Precio Final]]</f>
        <v>9</v>
      </c>
      <c r="I345" s="78">
        <f t="shared" si="32"/>
        <v>7.5333333333333332</v>
      </c>
      <c r="J345" s="78">
        <v>1</v>
      </c>
      <c r="K345" s="112">
        <f>SUMIFS(VENTAS[Cantidad],VENTAS[Código del producto Vendido],INVENTARIO[[#This Row],[Code]])</f>
        <v>1</v>
      </c>
      <c r="L345" s="120">
        <f>INVENTARIO[[#This Row],[Entradas]]-INVENTARIO[[#This Row],[Salidas]]</f>
        <v>0</v>
      </c>
      <c r="M345" s="171">
        <f>INVENTARIO[[#This Row],[Precio Final]]*10%</f>
        <v>0.9</v>
      </c>
      <c r="N345" s="42">
        <v>85</v>
      </c>
      <c r="O345" s="42">
        <v>18</v>
      </c>
      <c r="P345" s="42">
        <v>4.7222222222222223</v>
      </c>
      <c r="Q345" s="110">
        <v>30</v>
      </c>
      <c r="R345" s="42">
        <v>10</v>
      </c>
      <c r="S345" s="177">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5">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6">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2845</v>
      </c>
      <c r="E347" s="78" t="s">
        <v>732</v>
      </c>
      <c r="F347" s="78" t="s">
        <v>695</v>
      </c>
      <c r="G347" s="78" t="s">
        <v>426</v>
      </c>
      <c r="H347" s="171">
        <f>INVENTARIO[[#This Row],[Precio Final]]</f>
        <v>9</v>
      </c>
      <c r="I347" s="78">
        <f t="shared" si="32"/>
        <v>7.5333333333333332</v>
      </c>
      <c r="J347" s="78">
        <v>12</v>
      </c>
      <c r="K347" s="112">
        <f>SUMIFS(VENTAS[Cantidad],VENTAS[Código del producto Vendido],INVENTARIO[[#This Row],[Code]])</f>
        <v>12</v>
      </c>
      <c r="L347" s="120">
        <f>INVENTARIO[[#This Row],[Entradas]]-INVENTARIO[[#This Row],[Salidas]]</f>
        <v>0</v>
      </c>
      <c r="M347" s="171">
        <f>INVENTARIO[[#This Row],[Precio Final]]*10%</f>
        <v>0.9</v>
      </c>
      <c r="N347" s="42">
        <v>85</v>
      </c>
      <c r="O347" s="42">
        <v>18</v>
      </c>
      <c r="P347" s="42">
        <v>4.7222222222222223</v>
      </c>
      <c r="Q347" s="110">
        <v>30</v>
      </c>
      <c r="R347" s="42">
        <v>10</v>
      </c>
      <c r="S347" s="177">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5">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6">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1">
        <f>INVENTARIO[[#This Row],[Precio Final]]</f>
        <v>19</v>
      </c>
      <c r="I349" s="78">
        <f t="shared" si="32"/>
        <v>17.916666666666668</v>
      </c>
      <c r="J349" s="78">
        <v>2</v>
      </c>
      <c r="K349" s="112">
        <f>SUMIFS(VENTAS[Cantidad],VENTAS[Código del producto Vendido],INVENTARIO[[#This Row],[Code]])</f>
        <v>1</v>
      </c>
      <c r="L349" s="120">
        <f>INVENTARIO[[#This Row],[Entradas]]-INVENTARIO[[#This Row],[Salidas]]</f>
        <v>1</v>
      </c>
      <c r="M349" s="171">
        <f>INVENTARIO[[#This Row],[Precio Final]]*10%</f>
        <v>1.9000000000000001</v>
      </c>
      <c r="N349" s="42">
        <v>170</v>
      </c>
      <c r="O349" s="42">
        <v>18</v>
      </c>
      <c r="P349" s="42">
        <v>9.4444444444444446</v>
      </c>
      <c r="Q349" s="110">
        <v>250</v>
      </c>
      <c r="R349" s="42">
        <v>10</v>
      </c>
      <c r="S349" s="177">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5">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6">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2473</v>
      </c>
      <c r="F351" s="78" t="s">
        <v>697</v>
      </c>
      <c r="G351" s="78" t="s">
        <v>426</v>
      </c>
      <c r="H351" s="171">
        <f>INVENTARIO[[#This Row],[Precio Final]]</f>
        <v>18</v>
      </c>
      <c r="I351" s="78">
        <f t="shared" si="32"/>
        <v>17.916666666666668</v>
      </c>
      <c r="J351" s="78">
        <v>3</v>
      </c>
      <c r="K351" s="112">
        <f>SUMIFS(VENTAS[Cantidad],VENTAS[Código del producto Vendido],INVENTARIO[[#This Row],[Code]])</f>
        <v>1</v>
      </c>
      <c r="L351" s="120">
        <f>INVENTARIO[[#This Row],[Entradas]]-INVENTARIO[[#This Row],[Salidas]]</f>
        <v>2</v>
      </c>
      <c r="M351" s="171">
        <f>INVENTARIO[[#This Row],[Precio Final]]*10%</f>
        <v>1.8</v>
      </c>
      <c r="N351" s="42">
        <v>170</v>
      </c>
      <c r="O351" s="42">
        <v>18</v>
      </c>
      <c r="P351" s="42">
        <v>9.4444444444444446</v>
      </c>
      <c r="Q351" s="110">
        <v>250</v>
      </c>
      <c r="R351" s="42">
        <v>10</v>
      </c>
      <c r="S351" s="177">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5">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6">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1">
        <f>INVENTARIO[[#This Row],[Precio Final]]</f>
        <v>12</v>
      </c>
      <c r="I353" s="78">
        <f t="shared" si="34"/>
        <v>16.700000000000003</v>
      </c>
      <c r="J353" s="78">
        <v>1</v>
      </c>
      <c r="K353" s="112">
        <f>SUMIFS(VENTAS[Cantidad],VENTAS[Código del producto Vendido],INVENTARIO[[#This Row],[Code]])</f>
        <v>1</v>
      </c>
      <c r="L353" s="120">
        <f>INVENTARIO[[#This Row],[Entradas]]-INVENTARIO[[#This Row],[Salidas]]</f>
        <v>0</v>
      </c>
      <c r="M353" s="171">
        <f>INVENTARIO[[#This Row],[Precio Final]]*10%</f>
        <v>1.2000000000000002</v>
      </c>
      <c r="N353" s="42">
        <v>195</v>
      </c>
      <c r="O353" s="42">
        <v>18</v>
      </c>
      <c r="P353" s="42">
        <v>10.833333333333334</v>
      </c>
      <c r="Q353" s="110">
        <v>30</v>
      </c>
      <c r="R353" s="42">
        <v>10</v>
      </c>
      <c r="S353" s="177">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5">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2592</v>
      </c>
      <c r="E354" s="83" t="s">
        <v>2647</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6">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2592</v>
      </c>
      <c r="E355" s="78" t="s">
        <v>2474</v>
      </c>
      <c r="F355" s="78" t="s">
        <v>719</v>
      </c>
      <c r="G355" s="78" t="s">
        <v>426</v>
      </c>
      <c r="H355" s="171">
        <f>INVENTARIO[[#This Row],[Precio Final]]</f>
        <v>35</v>
      </c>
      <c r="I355" s="78">
        <f t="shared" si="34"/>
        <v>42.583333333333336</v>
      </c>
      <c r="J355" s="78">
        <v>1</v>
      </c>
      <c r="K355" s="112">
        <f>SUMIFS(VENTAS[Cantidad],VENTAS[Código del producto Vendido],INVENTARIO[[#This Row],[Code]])</f>
        <v>0</v>
      </c>
      <c r="L355" s="120">
        <f>INVENTARIO[[#This Row],[Entradas]]-INVENTARIO[[#This Row],[Salidas]]</f>
        <v>1</v>
      </c>
      <c r="M355" s="171">
        <f>INVENTARIO[[#This Row],[Precio Final]]*10%</f>
        <v>3.5</v>
      </c>
      <c r="N355" s="42">
        <v>430</v>
      </c>
      <c r="O355" s="42">
        <v>18</v>
      </c>
      <c r="P355" s="42">
        <v>23.888888888888889</v>
      </c>
      <c r="Q355" s="110">
        <v>450</v>
      </c>
      <c r="R355" s="42">
        <v>10</v>
      </c>
      <c r="S355" s="177">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5">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2592</v>
      </c>
      <c r="E356" s="83" t="s">
        <v>2475</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6">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2682</v>
      </c>
      <c r="E357" s="78" t="s">
        <v>2476</v>
      </c>
      <c r="F357" s="78" t="s">
        <v>716</v>
      </c>
      <c r="G357" s="78" t="s">
        <v>426</v>
      </c>
      <c r="H357" s="171">
        <f>INVENTARIO[[#This Row],[Precio Final]]</f>
        <v>35</v>
      </c>
      <c r="I357" s="78">
        <f t="shared" si="34"/>
        <v>40.5</v>
      </c>
      <c r="J357" s="78">
        <v>3</v>
      </c>
      <c r="K357" s="112">
        <f>SUMIFS(VENTAS[Cantidad],VENTAS[Código del producto Vendido],INVENTARIO[[#This Row],[Code]])</f>
        <v>1</v>
      </c>
      <c r="L357" s="120">
        <f>INVENTARIO[[#This Row],[Entradas]]-INVENTARIO[[#This Row],[Salidas]]</f>
        <v>2</v>
      </c>
      <c r="M357" s="171">
        <f>INVENTARIO[[#This Row],[Precio Final]]*10%</f>
        <v>3.5</v>
      </c>
      <c r="N357" s="42">
        <v>360</v>
      </c>
      <c r="O357" s="42">
        <v>18</v>
      </c>
      <c r="P357" s="42">
        <v>20</v>
      </c>
      <c r="Q357" s="110">
        <v>700</v>
      </c>
      <c r="R357" s="42">
        <v>10</v>
      </c>
      <c r="S357" s="177">
        <f t="shared" si="35"/>
        <v>7</v>
      </c>
      <c r="T357" s="42">
        <f>INVENTARIO[[#This Row],[Costo Unitario (USD)]]+INVENTARIO[[#This Row],[Costo Envío (USD)]]</f>
        <v>27</v>
      </c>
      <c r="U357" s="42">
        <f>INVENTARIO[[#This Row],[Costo total]]*1.5</f>
        <v>40.5</v>
      </c>
      <c r="V357" s="42">
        <v>35</v>
      </c>
      <c r="W357" s="42">
        <f>INVENTARIO[[#This Row],[Precio Final]]-INVENTARIO[[#This Row],[Costo total]]</f>
        <v>8</v>
      </c>
      <c r="X357" s="175">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6">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1">
        <f>INVENTARIO[[#This Row],[Precio Final]]</f>
        <v>35</v>
      </c>
      <c r="I359" s="78">
        <f t="shared" si="34"/>
        <v>40.5</v>
      </c>
      <c r="J359" s="78">
        <v>1</v>
      </c>
      <c r="K359" s="112">
        <f>SUMIFS(VENTAS[Cantidad],VENTAS[Código del producto Vendido],INVENTARIO[[#This Row],[Code]])</f>
        <v>1</v>
      </c>
      <c r="L359" s="120">
        <f>INVENTARIO[[#This Row],[Entradas]]-INVENTARIO[[#This Row],[Salidas]]</f>
        <v>0</v>
      </c>
      <c r="M359" s="171">
        <f>INVENTARIO[[#This Row],[Precio Final]]*10%</f>
        <v>3.5</v>
      </c>
      <c r="N359" s="42">
        <v>360</v>
      </c>
      <c r="O359" s="42">
        <v>18</v>
      </c>
      <c r="P359" s="42">
        <v>20</v>
      </c>
      <c r="Q359" s="110">
        <v>700</v>
      </c>
      <c r="R359" s="42">
        <v>10</v>
      </c>
      <c r="S359" s="177">
        <f t="shared" si="35"/>
        <v>7</v>
      </c>
      <c r="T359" s="42">
        <f>INVENTARIO[[#This Row],[Costo Unitario (USD)]]+INVENTARIO[[#This Row],[Costo Envío (USD)]]</f>
        <v>27</v>
      </c>
      <c r="U359" s="42">
        <f>INVENTARIO[[#This Row],[Costo total]]*1.5</f>
        <v>40.5</v>
      </c>
      <c r="V359" s="42">
        <v>35</v>
      </c>
      <c r="W359" s="42">
        <f>INVENTARIO[[#This Row],[Precio Final]]-INVENTARIO[[#This Row],[Costo total]]</f>
        <v>8</v>
      </c>
      <c r="X359" s="175">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6">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2682</v>
      </c>
      <c r="E361" s="78" t="s">
        <v>2477</v>
      </c>
      <c r="F361" s="78" t="s">
        <v>716</v>
      </c>
      <c r="G361" s="78" t="s">
        <v>426</v>
      </c>
      <c r="H361" s="171">
        <f>INVENTARIO[[#This Row],[Precio Final]]</f>
        <v>27</v>
      </c>
      <c r="I361" s="78">
        <f t="shared" si="34"/>
        <v>28.083333333333332</v>
      </c>
      <c r="J361" s="78">
        <v>2</v>
      </c>
      <c r="K361" s="112">
        <f>SUMIFS(VENTAS[Cantidad],VENTAS[Código del producto Vendido],INVENTARIO[[#This Row],[Code]])</f>
        <v>0</v>
      </c>
      <c r="L361" s="120">
        <f>INVENTARIO[[#This Row],[Entradas]]-INVENTARIO[[#This Row],[Salidas]]</f>
        <v>2</v>
      </c>
      <c r="M361" s="171">
        <f>INVENTARIO[[#This Row],[Precio Final]]*10%</f>
        <v>2.7</v>
      </c>
      <c r="N361" s="42">
        <v>265</v>
      </c>
      <c r="O361" s="42">
        <v>18</v>
      </c>
      <c r="P361" s="42">
        <v>14.722222222222221</v>
      </c>
      <c r="Q361" s="110">
        <v>400</v>
      </c>
      <c r="R361" s="42">
        <v>10</v>
      </c>
      <c r="S361" s="177">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5">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2682</v>
      </c>
      <c r="E362" s="83" t="s">
        <v>2477</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6">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2682</v>
      </c>
      <c r="E363" s="78" t="s">
        <v>2477</v>
      </c>
      <c r="F363" s="78" t="s">
        <v>712</v>
      </c>
      <c r="G363" s="78" t="s">
        <v>426</v>
      </c>
      <c r="H363" s="171">
        <f>INVENTARIO[[#This Row],[Precio Final]]</f>
        <v>27</v>
      </c>
      <c r="I363" s="78">
        <f t="shared" si="34"/>
        <v>28.083333333333332</v>
      </c>
      <c r="J363" s="78">
        <v>1</v>
      </c>
      <c r="K363" s="112">
        <f>SUMIFS(VENTAS[Cantidad],VENTAS[Código del producto Vendido],INVENTARIO[[#This Row],[Code]])</f>
        <v>0</v>
      </c>
      <c r="L363" s="120">
        <f>INVENTARIO[[#This Row],[Entradas]]-INVENTARIO[[#This Row],[Salidas]]</f>
        <v>1</v>
      </c>
      <c r="M363" s="171">
        <f>INVENTARIO[[#This Row],[Precio Final]]*10%</f>
        <v>2.7</v>
      </c>
      <c r="N363" s="42">
        <v>265</v>
      </c>
      <c r="O363" s="42">
        <v>18</v>
      </c>
      <c r="P363" s="42">
        <v>14.722222222222221</v>
      </c>
      <c r="Q363" s="110">
        <v>400</v>
      </c>
      <c r="R363" s="42">
        <v>10</v>
      </c>
      <c r="S363" s="177">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5">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2683</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6">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1">
        <f>INVENTARIO[[#This Row],[Precio Final]]</f>
        <v>39</v>
      </c>
      <c r="I365" s="78">
        <f t="shared" si="34"/>
        <v>44.25</v>
      </c>
      <c r="J365" s="78">
        <v>1</v>
      </c>
      <c r="K365" s="112">
        <f>SUMIFS(VENTAS[Cantidad],VENTAS[Código del producto Vendido],INVENTARIO[[#This Row],[Code]])</f>
        <v>1</v>
      </c>
      <c r="L365" s="120">
        <f>INVENTARIO[[#This Row],[Entradas]]-INVENTARIO[[#This Row],[Salidas]]</f>
        <v>0</v>
      </c>
      <c r="M365" s="171">
        <f>INVENTARIO[[#This Row],[Precio Final]]*10%</f>
        <v>3.9000000000000004</v>
      </c>
      <c r="N365" s="42">
        <v>396</v>
      </c>
      <c r="O365" s="42">
        <v>18</v>
      </c>
      <c r="P365" s="42">
        <v>25</v>
      </c>
      <c r="Q365" s="110">
        <v>450</v>
      </c>
      <c r="R365" s="42">
        <v>10</v>
      </c>
      <c r="S365" s="177">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5">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6">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2682</v>
      </c>
      <c r="E367" s="78" t="s">
        <v>807</v>
      </c>
      <c r="F367" s="78" t="s">
        <v>712</v>
      </c>
      <c r="G367" s="78" t="s">
        <v>426</v>
      </c>
      <c r="H367" s="171">
        <f>INVENTARIO[[#This Row],[Precio Final]]</f>
        <v>30</v>
      </c>
      <c r="I367" s="78">
        <f t="shared" si="34"/>
        <v>34.916666666666671</v>
      </c>
      <c r="J367" s="78">
        <v>1</v>
      </c>
      <c r="K367" s="112">
        <f>SUMIFS(VENTAS[Cantidad],VENTAS[Código del producto Vendido],INVENTARIO[[#This Row],[Code]])</f>
        <v>0</v>
      </c>
      <c r="L367" s="120">
        <f>INVENTARIO[[#This Row],[Entradas]]-INVENTARIO[[#This Row],[Salidas]]</f>
        <v>1</v>
      </c>
      <c r="M367" s="171">
        <f>INVENTARIO[[#This Row],[Precio Final]]*10%</f>
        <v>3</v>
      </c>
      <c r="N367" s="42">
        <v>356</v>
      </c>
      <c r="O367" s="42">
        <v>18</v>
      </c>
      <c r="P367" s="42">
        <v>19.777777777777779</v>
      </c>
      <c r="Q367" s="110">
        <v>350</v>
      </c>
      <c r="R367" s="42">
        <v>10</v>
      </c>
      <c r="S367" s="177">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5">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2845</v>
      </c>
      <c r="E368" s="83" t="s">
        <v>633</v>
      </c>
      <c r="F368" s="83" t="s">
        <v>695</v>
      </c>
      <c r="G368" s="83" t="s">
        <v>426</v>
      </c>
      <c r="H368" s="171">
        <f>INVENTARIO[[#This Row],[Precio Final]]</f>
        <v>10</v>
      </c>
      <c r="I368" s="83">
        <f t="shared" si="34"/>
        <v>9.0833333333333321</v>
      </c>
      <c r="J368" s="83">
        <v>3</v>
      </c>
      <c r="K368" s="112">
        <f>SUMIFS(VENTAS[Cantidad],VENTAS[Código del producto Vendido],INVENTARIO[[#This Row],[Code]])</f>
        <v>0</v>
      </c>
      <c r="L368" s="121">
        <f>INVENTARIO[[#This Row],[Entradas]]-INVENTARIO[[#This Row],[Salidas]]</f>
        <v>3</v>
      </c>
      <c r="M368" s="171">
        <f>INVENTARIO[[#This Row],[Precio Final]]*10%</f>
        <v>1</v>
      </c>
      <c r="N368" s="43">
        <v>100</v>
      </c>
      <c r="O368" s="43">
        <v>18</v>
      </c>
      <c r="P368" s="43">
        <v>5.5555555555555554</v>
      </c>
      <c r="Q368" s="112">
        <v>50</v>
      </c>
      <c r="R368" s="43">
        <v>10</v>
      </c>
      <c r="S368" s="176">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0</v>
      </c>
      <c r="Y368" s="43"/>
      <c r="Z368" s="43"/>
      <c r="AA368" s="43">
        <f>INVENTARIO[[#This Row],[Costo total]]*INVENTARIO[[#This Row],[Entradas]]</f>
        <v>18.166666666666664</v>
      </c>
      <c r="AB368" s="172">
        <f>INVENTARIO[[#This Row],[Stock Actual]]*INVENTARIO[[#This Row],[Costo total]]</f>
        <v>18.166666666666664</v>
      </c>
    </row>
    <row r="369" spans="1:28" ht="55" customHeight="1" x14ac:dyDescent="0.15">
      <c r="A369" s="42" t="s">
        <v>1593</v>
      </c>
      <c r="B369" s="173"/>
      <c r="C369" s="174" t="s">
        <v>12</v>
      </c>
      <c r="D369" s="78" t="s">
        <v>2845</v>
      </c>
      <c r="E369" s="78" t="s">
        <v>2478</v>
      </c>
      <c r="F369" s="78" t="s">
        <v>692</v>
      </c>
      <c r="G369" s="78" t="s">
        <v>426</v>
      </c>
      <c r="H369" s="171">
        <f>INVENTARIO[[#This Row],[Precio Final]]</f>
        <v>10</v>
      </c>
      <c r="I369" s="78">
        <f t="shared" ref="I369:I414" si="36">U369</f>
        <v>9.0833333333333321</v>
      </c>
      <c r="J369" s="78">
        <v>2</v>
      </c>
      <c r="K369" s="112">
        <f>SUMIFS(VENTAS[Cantidad],VENTAS[Código del producto Vendido],INVENTARIO[[#This Row],[Code]])</f>
        <v>1</v>
      </c>
      <c r="L369" s="120">
        <f>INVENTARIO[[#This Row],[Entradas]]-INVENTARIO[[#This Row],[Salidas]]</f>
        <v>1</v>
      </c>
      <c r="M369" s="171">
        <f>INVENTARIO[[#This Row],[Precio Final]]*10%</f>
        <v>1</v>
      </c>
      <c r="N369" s="42">
        <v>100</v>
      </c>
      <c r="O369" s="42">
        <v>18</v>
      </c>
      <c r="P369" s="42">
        <v>5.5555555555555554</v>
      </c>
      <c r="Q369" s="110">
        <v>50</v>
      </c>
      <c r="R369" s="42">
        <v>10</v>
      </c>
      <c r="S369" s="177">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5">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2845</v>
      </c>
      <c r="E370" s="83" t="s">
        <v>2479</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6">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2845</v>
      </c>
      <c r="E371" s="78" t="s">
        <v>2479</v>
      </c>
      <c r="F371" s="78" t="s">
        <v>695</v>
      </c>
      <c r="G371" s="78" t="s">
        <v>426</v>
      </c>
      <c r="H371" s="171">
        <f>INVENTARIO[[#This Row],[Precio Final]]</f>
        <v>10</v>
      </c>
      <c r="I371" s="78">
        <f t="shared" si="36"/>
        <v>9.0833333333333321</v>
      </c>
      <c r="J371" s="78">
        <v>1</v>
      </c>
      <c r="K371" s="112">
        <f>SUMIFS(VENTAS[Cantidad],VENTAS[Código del producto Vendido],INVENTARIO[[#This Row],[Code]])</f>
        <v>0</v>
      </c>
      <c r="L371" s="120">
        <f>INVENTARIO[[#This Row],[Entradas]]-INVENTARIO[[#This Row],[Salidas]]</f>
        <v>1</v>
      </c>
      <c r="M371" s="171">
        <f>INVENTARIO[[#This Row],[Precio Final]]*10%</f>
        <v>1</v>
      </c>
      <c r="N371" s="42">
        <v>100</v>
      </c>
      <c r="O371" s="42">
        <v>18</v>
      </c>
      <c r="P371" s="42">
        <v>5.5555555555555554</v>
      </c>
      <c r="Q371" s="110">
        <v>50</v>
      </c>
      <c r="R371" s="42">
        <v>10</v>
      </c>
      <c r="S371" s="177">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5">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2845</v>
      </c>
      <c r="E372" s="83" t="s">
        <v>2480</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6">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2845</v>
      </c>
      <c r="E373" s="78" t="s">
        <v>1286</v>
      </c>
      <c r="F373" s="78" t="s">
        <v>695</v>
      </c>
      <c r="G373" s="78" t="s">
        <v>426</v>
      </c>
      <c r="H373" s="171">
        <f>INVENTARIO[[#This Row],[Precio Final]]</f>
        <v>10</v>
      </c>
      <c r="I373" s="78">
        <f t="shared" si="36"/>
        <v>9.0833333333333321</v>
      </c>
      <c r="J373" s="78">
        <v>1</v>
      </c>
      <c r="K373" s="112">
        <f>SUMIFS(VENTAS[Cantidad],VENTAS[Código del producto Vendido],INVENTARIO[[#This Row],[Code]])</f>
        <v>1</v>
      </c>
      <c r="L373" s="120">
        <f>INVENTARIO[[#This Row],[Entradas]]-INVENTARIO[[#This Row],[Salidas]]</f>
        <v>0</v>
      </c>
      <c r="M373" s="171">
        <f>INVENTARIO[[#This Row],[Precio Final]]*10%</f>
        <v>1</v>
      </c>
      <c r="N373" s="42">
        <v>100</v>
      </c>
      <c r="O373" s="42">
        <v>18</v>
      </c>
      <c r="P373" s="42">
        <v>5.5555555555555554</v>
      </c>
      <c r="Q373" s="110">
        <v>50</v>
      </c>
      <c r="R373" s="42">
        <v>10</v>
      </c>
      <c r="S373" s="177">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5">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6">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2481</v>
      </c>
      <c r="F375" s="78" t="s">
        <v>2327</v>
      </c>
      <c r="G375" s="78" t="s">
        <v>426</v>
      </c>
      <c r="H375" s="171">
        <f>INVENTARIO[[#This Row],[Precio Final]]</f>
        <v>15</v>
      </c>
      <c r="I375" s="78">
        <f t="shared" si="36"/>
        <v>17.333333333333332</v>
      </c>
      <c r="J375" s="78">
        <v>2</v>
      </c>
      <c r="K375" s="112">
        <f>SUMIFS(VENTAS[Cantidad],VENTAS[Código del producto Vendido],INVENTARIO[[#This Row],[Code]])</f>
        <v>1</v>
      </c>
      <c r="L375" s="120">
        <f>INVENTARIO[[#This Row],[Entradas]]-INVENTARIO[[#This Row],[Salidas]]</f>
        <v>1</v>
      </c>
      <c r="M375" s="171">
        <f>INVENTARIO[[#This Row],[Precio Final]]*10%</f>
        <v>1.5</v>
      </c>
      <c r="N375" s="42">
        <v>199</v>
      </c>
      <c r="O375" s="42">
        <v>18</v>
      </c>
      <c r="P375" s="42">
        <v>11.055555555555555</v>
      </c>
      <c r="Q375" s="110">
        <v>50</v>
      </c>
      <c r="R375" s="42">
        <v>10</v>
      </c>
      <c r="S375" s="177">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5">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6">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1">
        <f>INVENTARIO[[#This Row],[Precio Final]]</f>
        <v>0</v>
      </c>
      <c r="I377" s="78">
        <f t="shared" si="36"/>
        <v>40.5</v>
      </c>
      <c r="J377" s="78">
        <v>1</v>
      </c>
      <c r="K377" s="112">
        <f>SUMIFS(VENTAS[Cantidad],VENTAS[Código del producto Vendido],INVENTARIO[[#This Row],[Code]])</f>
        <v>0</v>
      </c>
      <c r="L377" s="120">
        <f>INVENTARIO[[#This Row],[Entradas]]-INVENTARIO[[#This Row],[Salidas]]</f>
        <v>1</v>
      </c>
      <c r="M377" s="171">
        <f>INVENTARIO[[#This Row],[Precio Final]]*10%</f>
        <v>0</v>
      </c>
      <c r="N377" s="42">
        <v>450</v>
      </c>
      <c r="O377" s="42">
        <v>18</v>
      </c>
      <c r="P377" s="42">
        <v>25</v>
      </c>
      <c r="Q377" s="110">
        <v>200</v>
      </c>
      <c r="R377" s="42">
        <v>10</v>
      </c>
      <c r="S377" s="177">
        <f t="shared" si="37"/>
        <v>2</v>
      </c>
      <c r="T377" s="42">
        <f>INVENTARIO[[#This Row],[Costo Unitario (USD)]]+INVENTARIO[[#This Row],[Costo Envío (USD)]]</f>
        <v>27</v>
      </c>
      <c r="U377" s="42">
        <f>INVENTARIO[[#This Row],[Costo total]]*1.5</f>
        <v>40.5</v>
      </c>
      <c r="V377" s="42">
        <v>0</v>
      </c>
      <c r="W377" s="42">
        <f>INVENTARIO[[#This Row],[Precio Final]]-INVENTARIO[[#This Row],[Costo total]]</f>
        <v>-27</v>
      </c>
      <c r="X377" s="175">
        <f>INVENTARIO[[#This Row],[Ganancia Unitaria]]*INVENTARIO[[#This Row],[Salidas]]</f>
        <v>0</v>
      </c>
      <c r="Y377" s="42"/>
      <c r="Z377" s="20"/>
      <c r="AA377" s="20">
        <f>INVENTARIO[[#This Row],[Costo total]]*INVENTARIO[[#This Row],[Entradas]]</f>
        <v>27</v>
      </c>
      <c r="AB377" s="172">
        <f>INVENTARIO[[#This Row],[Stock Actual]]*INVENTARIO[[#This Row],[Costo total]]</f>
        <v>27</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6">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1">
        <f>INVENTARIO[[#This Row],[Precio Final]]</f>
        <v>20</v>
      </c>
      <c r="I379" s="78">
        <f t="shared" si="36"/>
        <v>17.583333333333332</v>
      </c>
      <c r="J379" s="78">
        <v>1</v>
      </c>
      <c r="K379" s="112">
        <f>SUMIFS(VENTAS[Cantidad],VENTAS[Código del producto Vendido],INVENTARIO[[#This Row],[Code]])</f>
        <v>1</v>
      </c>
      <c r="L379" s="120">
        <f>INVENTARIO[[#This Row],[Entradas]]-INVENTARIO[[#This Row],[Salidas]]</f>
        <v>0</v>
      </c>
      <c r="M379" s="171">
        <f>INVENTARIO[[#This Row],[Precio Final]]*10%</f>
        <v>2</v>
      </c>
      <c r="N379" s="42">
        <v>175</v>
      </c>
      <c r="O379" s="42">
        <v>18</v>
      </c>
      <c r="P379" s="42">
        <v>9.7222222222222214</v>
      </c>
      <c r="Q379" s="110">
        <v>200</v>
      </c>
      <c r="R379" s="42">
        <v>10</v>
      </c>
      <c r="S379" s="177">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5">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2685</v>
      </c>
      <c r="E380" s="83" t="s">
        <v>2482</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6">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2687</v>
      </c>
      <c r="E381" s="78" t="s">
        <v>2363</v>
      </c>
      <c r="F381" s="78" t="s">
        <v>692</v>
      </c>
      <c r="G381" s="78" t="s">
        <v>164</v>
      </c>
      <c r="H381" s="171">
        <f>INVENTARIO[[#This Row],[Precio Final]]</f>
        <v>15</v>
      </c>
      <c r="I381" s="78">
        <f t="shared" si="36"/>
        <v>13.416666666666668</v>
      </c>
      <c r="J381" s="78">
        <v>1</v>
      </c>
      <c r="K381" s="112">
        <f>SUMIFS(VENTAS[Cantidad],VENTAS[Código del producto Vendido],INVENTARIO[[#This Row],[Code]])</f>
        <v>0</v>
      </c>
      <c r="L381" s="120">
        <f>INVENTARIO[[#This Row],[Entradas]]-INVENTARIO[[#This Row],[Salidas]]</f>
        <v>1</v>
      </c>
      <c r="M381" s="171">
        <f>INVENTARIO[[#This Row],[Precio Final]]*10%</f>
        <v>1.5</v>
      </c>
      <c r="N381" s="42">
        <v>125</v>
      </c>
      <c r="O381" s="42">
        <v>18</v>
      </c>
      <c r="P381" s="42">
        <v>6.9444444444444446</v>
      </c>
      <c r="Q381" s="110">
        <v>200</v>
      </c>
      <c r="R381" s="42">
        <v>10</v>
      </c>
      <c r="S381" s="177">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5">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2690</v>
      </c>
      <c r="E382" s="83" t="s">
        <v>2483</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6">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1">
        <f>INVENTARIO[[#This Row],[Precio Final]]</f>
        <v>20</v>
      </c>
      <c r="I383" s="78">
        <f t="shared" si="36"/>
        <v>23.333333333333332</v>
      </c>
      <c r="J383" s="78">
        <v>3</v>
      </c>
      <c r="K383" s="112">
        <f>SUMIFS(VENTAS[Cantidad],VENTAS[Código del producto Vendido],INVENTARIO[[#This Row],[Code]])</f>
        <v>3</v>
      </c>
      <c r="L383" s="120">
        <f>INVENTARIO[[#This Row],[Entradas]]-INVENTARIO[[#This Row],[Salidas]]</f>
        <v>0</v>
      </c>
      <c r="M383" s="171">
        <f>INVENTARIO[[#This Row],[Precio Final]]*10%</f>
        <v>2</v>
      </c>
      <c r="N383" s="42">
        <v>235</v>
      </c>
      <c r="O383" s="42">
        <v>18</v>
      </c>
      <c r="P383" s="42">
        <v>13.055555555555555</v>
      </c>
      <c r="Q383" s="110">
        <v>250</v>
      </c>
      <c r="R383" s="42">
        <v>10</v>
      </c>
      <c r="S383" s="177">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5">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6">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2903</v>
      </c>
      <c r="E385" s="78" t="s">
        <v>2654</v>
      </c>
      <c r="F385" s="78" t="s">
        <v>692</v>
      </c>
      <c r="G385" s="78" t="s">
        <v>164</v>
      </c>
      <c r="H385" s="171">
        <f>INVENTARIO[[#This Row],[Precio Final]]</f>
        <v>12</v>
      </c>
      <c r="I385" s="78">
        <f t="shared" si="36"/>
        <v>11.75</v>
      </c>
      <c r="J385" s="78">
        <v>3</v>
      </c>
      <c r="K385" s="112">
        <f>SUMIFS(VENTAS[Cantidad],VENTAS[Código del producto Vendido],INVENTARIO[[#This Row],[Code]])</f>
        <v>1</v>
      </c>
      <c r="L385" s="120">
        <f>INVENTARIO[[#This Row],[Entradas]]-INVENTARIO[[#This Row],[Salidas]]</f>
        <v>2</v>
      </c>
      <c r="M385" s="171">
        <f>INVENTARIO[[#This Row],[Precio Final]]*10%</f>
        <v>1.2000000000000002</v>
      </c>
      <c r="N385" s="42">
        <v>96</v>
      </c>
      <c r="O385" s="42">
        <v>18</v>
      </c>
      <c r="P385" s="42">
        <v>5.333333333333333</v>
      </c>
      <c r="Q385" s="110">
        <v>250</v>
      </c>
      <c r="R385" s="42">
        <v>10</v>
      </c>
      <c r="S385" s="177">
        <f t="shared" si="37"/>
        <v>2.5</v>
      </c>
      <c r="T385" s="42">
        <f>INVENTARIO[[#This Row],[Costo Unitario (USD)]]+INVENTARIO[[#This Row],[Costo Envío (USD)]]</f>
        <v>7.833333333333333</v>
      </c>
      <c r="U385" s="42">
        <f>INVENTARIO[[#This Row],[Costo total]]*1.5</f>
        <v>11.75</v>
      </c>
      <c r="V385" s="42">
        <v>12</v>
      </c>
      <c r="W385" s="42">
        <f>INVENTARIO[[#This Row],[Precio Final]]-INVENTARIO[[#This Row],[Costo total]]</f>
        <v>4.166666666666667</v>
      </c>
      <c r="X385" s="175">
        <f>INVENTARIO[[#This Row],[Ganancia Unitaria]]*INVENTARIO[[#This Row],[Salidas]]</f>
        <v>4.166666666666667</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2689</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6">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2847</v>
      </c>
      <c r="E387" s="78" t="s">
        <v>813</v>
      </c>
      <c r="F387" s="78" t="s">
        <v>695</v>
      </c>
      <c r="G387" s="78" t="s">
        <v>164</v>
      </c>
      <c r="H387" s="171">
        <f>INVENTARIO[[#This Row],[Precio Final]]</f>
        <v>10</v>
      </c>
      <c r="I387" s="78">
        <f t="shared" si="36"/>
        <v>9.3333333333333339</v>
      </c>
      <c r="J387" s="78">
        <v>1</v>
      </c>
      <c r="K387" s="112">
        <f>SUMIFS(VENTAS[Cantidad],VENTAS[Código del producto Vendido],INVENTARIO[[#This Row],[Code]])</f>
        <v>0</v>
      </c>
      <c r="L387" s="120">
        <f>INVENTARIO[[#This Row],[Entradas]]-INVENTARIO[[#This Row],[Salidas]]</f>
        <v>1</v>
      </c>
      <c r="M387" s="171">
        <f>INVENTARIO[[#This Row],[Precio Final]]*10%</f>
        <v>1</v>
      </c>
      <c r="N387" s="42">
        <v>103</v>
      </c>
      <c r="O387" s="42">
        <v>18</v>
      </c>
      <c r="P387" s="42">
        <v>5.7222222222222223</v>
      </c>
      <c r="Q387" s="110">
        <v>50</v>
      </c>
      <c r="R387" s="42">
        <v>10</v>
      </c>
      <c r="S387" s="177">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5">
        <f>INVENTARIO[[#This Row],[Ganancia Unitaria]]*INVENTARIO[[#This Row],[Salidas]]</f>
        <v>0</v>
      </c>
      <c r="Y387" s="42"/>
      <c r="Z387" s="20"/>
      <c r="AA387" s="20">
        <f>INVENTARIO[[#This Row],[Costo total]]*INVENTARIO[[#This Row],[Entradas]]</f>
        <v>6.2222222222222223</v>
      </c>
      <c r="AB387" s="172">
        <f>INVENTARIO[[#This Row],[Stock Actual]]*INVENTARIO[[#This Row],[Costo total]]</f>
        <v>6.2222222222222223</v>
      </c>
    </row>
    <row r="388" spans="1:28" ht="55" customHeight="1" x14ac:dyDescent="0.15">
      <c r="A388" s="43" t="s">
        <v>1611</v>
      </c>
      <c r="B388" s="169"/>
      <c r="C388" s="170" t="s">
        <v>12</v>
      </c>
      <c r="D388" s="83" t="s">
        <v>2848</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6">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2902</v>
      </c>
      <c r="E389" s="78" t="s">
        <v>815</v>
      </c>
      <c r="F389" s="78" t="s">
        <v>695</v>
      </c>
      <c r="G389" s="78" t="s">
        <v>164</v>
      </c>
      <c r="H389" s="171">
        <f>INVENTARIO[[#This Row],[Precio Final]]</f>
        <v>10</v>
      </c>
      <c r="I389" s="78">
        <f t="shared" si="36"/>
        <v>12</v>
      </c>
      <c r="J389" s="78">
        <v>1</v>
      </c>
      <c r="K389" s="112">
        <f>SUMIFS(VENTAS[Cantidad],VENTAS[Código del producto Vendido],INVENTARIO[[#This Row],[Code]])</f>
        <v>0</v>
      </c>
      <c r="L389" s="120">
        <f>INVENTARIO[[#This Row],[Entradas]]-INVENTARIO[[#This Row],[Salidas]]</f>
        <v>1</v>
      </c>
      <c r="M389" s="171">
        <f>INVENTARIO[[#This Row],[Precio Final]]*10%</f>
        <v>1</v>
      </c>
      <c r="N389" s="42">
        <v>135</v>
      </c>
      <c r="O389" s="42">
        <v>18</v>
      </c>
      <c r="P389" s="42">
        <v>7.5</v>
      </c>
      <c r="Q389" s="110">
        <v>50</v>
      </c>
      <c r="R389" s="42">
        <v>10</v>
      </c>
      <c r="S389" s="177">
        <f t="shared" si="37"/>
        <v>0.5</v>
      </c>
      <c r="T389" s="42">
        <f>INVENTARIO[[#This Row],[Costo Unitario (USD)]]+INVENTARIO[[#This Row],[Costo Envío (USD)]]</f>
        <v>8</v>
      </c>
      <c r="U389" s="42">
        <f>INVENTARIO[[#This Row],[Costo total]]*1.5</f>
        <v>12</v>
      </c>
      <c r="V389" s="42">
        <v>10</v>
      </c>
      <c r="W389" s="42">
        <f>INVENTARIO[[#This Row],[Precio Final]]-INVENTARIO[[#This Row],[Costo total]]</f>
        <v>2</v>
      </c>
      <c r="X389" s="175">
        <f>INVENTARIO[[#This Row],[Ganancia Unitaria]]*INVENTARIO[[#This Row],[Salidas]]</f>
        <v>0</v>
      </c>
      <c r="Y389" s="42"/>
      <c r="Z389" s="20"/>
      <c r="AA389" s="20">
        <f>INVENTARIO[[#This Row],[Costo total]]*INVENTARIO[[#This Row],[Entradas]]</f>
        <v>8</v>
      </c>
      <c r="AB389" s="172">
        <f>INVENTARIO[[#This Row],[Stock Actual]]*INVENTARIO[[#This Row],[Costo total]]</f>
        <v>8</v>
      </c>
    </row>
    <row r="390" spans="1:28" ht="55" customHeight="1" x14ac:dyDescent="0.15">
      <c r="A390" s="43" t="s">
        <v>1614</v>
      </c>
      <c r="B390" s="169"/>
      <c r="C390" s="170" t="s">
        <v>12</v>
      </c>
      <c r="D390" s="83" t="s">
        <v>2847</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6">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1">
        <f>INVENTARIO[[#This Row],[Precio Final]]</f>
        <v>15</v>
      </c>
      <c r="I391" s="78">
        <f t="shared" si="36"/>
        <v>9.8333333333333321</v>
      </c>
      <c r="J391" s="78">
        <v>1</v>
      </c>
      <c r="K391" s="112">
        <f>SUMIFS(VENTAS[Cantidad],VENTAS[Código del producto Vendido],INVENTARIO[[#This Row],[Code]])</f>
        <v>0</v>
      </c>
      <c r="L391" s="120">
        <f>INVENTARIO[[#This Row],[Entradas]]-INVENTARIO[[#This Row],[Salidas]]</f>
        <v>1</v>
      </c>
      <c r="M391" s="171">
        <f>INVENTARIO[[#This Row],[Precio Final]]*10%</f>
        <v>1.5</v>
      </c>
      <c r="N391" s="42">
        <v>109</v>
      </c>
      <c r="O391" s="42">
        <v>18</v>
      </c>
      <c r="P391" s="42">
        <v>6.0555555555555554</v>
      </c>
      <c r="Q391" s="110">
        <v>50</v>
      </c>
      <c r="R391" s="42">
        <v>10</v>
      </c>
      <c r="S391" s="177">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5">
        <f>INVENTARIO[[#This Row],[Ganancia Unitaria]]*INVENTARIO[[#This Row],[Salidas]]</f>
        <v>0</v>
      </c>
      <c r="Y391" s="42"/>
      <c r="Z391" s="20"/>
      <c r="AA391" s="20">
        <f>INVENTARIO[[#This Row],[Costo total]]*INVENTARIO[[#This Row],[Entradas]]</f>
        <v>6.5555555555555554</v>
      </c>
      <c r="AB391" s="172">
        <f>INVENTARIO[[#This Row],[Stock Actual]]*INVENTARIO[[#This Row],[Costo total]]</f>
        <v>6.5555555555555554</v>
      </c>
    </row>
    <row r="392" spans="1:28" ht="55" customHeight="1" x14ac:dyDescent="0.15">
      <c r="A392" s="43" t="s">
        <v>1615</v>
      </c>
      <c r="B392" s="169"/>
      <c r="C392" s="170" t="s">
        <v>12</v>
      </c>
      <c r="D392" s="83" t="s">
        <v>2914</v>
      </c>
      <c r="E392" s="83" t="s">
        <v>818</v>
      </c>
      <c r="F392" s="83" t="s">
        <v>698</v>
      </c>
      <c r="G392" s="83" t="s">
        <v>164</v>
      </c>
      <c r="H392" s="171">
        <f>INVENTARIO[[#This Row],[Precio Final]]</f>
        <v>12</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1.2000000000000002</v>
      </c>
      <c r="N392" s="43">
        <v>109</v>
      </c>
      <c r="O392" s="43">
        <v>18</v>
      </c>
      <c r="P392" s="43">
        <v>6.0555555555555554</v>
      </c>
      <c r="Q392" s="112">
        <v>100</v>
      </c>
      <c r="R392" s="43">
        <v>10</v>
      </c>
      <c r="S392" s="176">
        <f t="shared" si="37"/>
        <v>1</v>
      </c>
      <c r="T392" s="168">
        <f>INVENTARIO[[#This Row],[Costo Unitario (USD)]]+INVENTARIO[[#This Row],[Costo Envío (USD)]]</f>
        <v>7.0555555555555554</v>
      </c>
      <c r="U392" s="168">
        <f>INVENTARIO[[#This Row],[Costo total]]*1.5</f>
        <v>10.583333333333332</v>
      </c>
      <c r="V392" s="43">
        <v>12</v>
      </c>
      <c r="W392" s="43">
        <f>INVENTARIO[[#This Row],[Precio Final]]-INVENTARIO[[#This Row],[Costo total]]</f>
        <v>4.9444444444444446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2833</v>
      </c>
      <c r="E393" s="78" t="s">
        <v>819</v>
      </c>
      <c r="F393" s="78" t="s">
        <v>695</v>
      </c>
      <c r="G393" s="78" t="s">
        <v>164</v>
      </c>
      <c r="H393" s="171">
        <f>INVENTARIO[[#This Row],[Precio Final]]</f>
        <v>15</v>
      </c>
      <c r="I393" s="78">
        <f t="shared" si="36"/>
        <v>13.833333333333332</v>
      </c>
      <c r="J393" s="78">
        <v>1</v>
      </c>
      <c r="K393" s="112">
        <f>SUMIFS(VENTAS[Cantidad],VENTAS[Código del producto Vendido],INVENTARIO[[#This Row],[Code]])</f>
        <v>0</v>
      </c>
      <c r="L393" s="120">
        <f>INVENTARIO[[#This Row],[Entradas]]-INVENTARIO[[#This Row],[Salidas]]</f>
        <v>1</v>
      </c>
      <c r="M393" s="171">
        <f>INVENTARIO[[#This Row],[Precio Final]]*10%</f>
        <v>1.5</v>
      </c>
      <c r="N393" s="42">
        <v>148</v>
      </c>
      <c r="O393" s="42">
        <v>18</v>
      </c>
      <c r="P393" s="42">
        <v>8.2222222222222214</v>
      </c>
      <c r="Q393" s="110">
        <v>100</v>
      </c>
      <c r="R393" s="42">
        <v>10</v>
      </c>
      <c r="S393" s="177">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5">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2690</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6">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2484</v>
      </c>
      <c r="F395" s="78" t="s">
        <v>711</v>
      </c>
      <c r="G395" s="78" t="s">
        <v>164</v>
      </c>
      <c r="H395" s="171">
        <f>INVENTARIO[[#This Row],[Precio Final]]</f>
        <v>10</v>
      </c>
      <c r="I395" s="78">
        <f t="shared" si="36"/>
        <v>6.5000000000000009</v>
      </c>
      <c r="J395" s="78">
        <v>2</v>
      </c>
      <c r="K395" s="112">
        <f>SUMIFS(VENTAS[Cantidad],VENTAS[Código del producto Vendido],INVENTARIO[[#This Row],[Code]])</f>
        <v>1</v>
      </c>
      <c r="L395" s="120">
        <f>INVENTARIO[[#This Row],[Entradas]]-INVENTARIO[[#This Row],[Salidas]]</f>
        <v>1</v>
      </c>
      <c r="M395" s="171">
        <f>INVENTARIO[[#This Row],[Precio Final]]*10%</f>
        <v>1</v>
      </c>
      <c r="N395" s="42">
        <v>69</v>
      </c>
      <c r="O395" s="42">
        <v>18</v>
      </c>
      <c r="P395" s="42">
        <v>3.8333333333333335</v>
      </c>
      <c r="Q395" s="110">
        <v>50</v>
      </c>
      <c r="R395" s="42">
        <v>10</v>
      </c>
      <c r="S395" s="177">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5">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6">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2902</v>
      </c>
      <c r="E397" s="78" t="s">
        <v>822</v>
      </c>
      <c r="F397" s="78" t="s">
        <v>695</v>
      </c>
      <c r="G397" s="78" t="s">
        <v>164</v>
      </c>
      <c r="H397" s="171">
        <f>INVENTARIO[[#This Row],[Precio Final]]</f>
        <v>9</v>
      </c>
      <c r="I397" s="78">
        <f t="shared" si="36"/>
        <v>6</v>
      </c>
      <c r="J397" s="78">
        <v>1</v>
      </c>
      <c r="K397" s="112">
        <f>SUMIFS(VENTAS[Cantidad],VENTAS[Código del producto Vendido],INVENTARIO[[#This Row],[Code]])</f>
        <v>0</v>
      </c>
      <c r="L397" s="120">
        <f>INVENTARIO[[#This Row],[Entradas]]-INVENTARIO[[#This Row],[Salidas]]</f>
        <v>1</v>
      </c>
      <c r="M397" s="171">
        <f>INVENTARIO[[#This Row],[Precio Final]]*10%</f>
        <v>0.9</v>
      </c>
      <c r="N397" s="42">
        <v>63</v>
      </c>
      <c r="O397" s="42">
        <v>18</v>
      </c>
      <c r="P397" s="42">
        <v>3.5</v>
      </c>
      <c r="Q397" s="110">
        <v>50</v>
      </c>
      <c r="R397" s="42">
        <v>10</v>
      </c>
      <c r="S397" s="177">
        <f t="shared" si="37"/>
        <v>0.5</v>
      </c>
      <c r="T397" s="42">
        <f>INVENTARIO[[#This Row],[Costo Unitario (USD)]]+INVENTARIO[[#This Row],[Costo Envío (USD)]]</f>
        <v>4</v>
      </c>
      <c r="U397" s="42">
        <f>INVENTARIO[[#This Row],[Costo total]]*1.5</f>
        <v>6</v>
      </c>
      <c r="V397" s="42">
        <v>9</v>
      </c>
      <c r="W397" s="42">
        <f>INVENTARIO[[#This Row],[Precio Final]]-INVENTARIO[[#This Row],[Costo total]]</f>
        <v>5</v>
      </c>
      <c r="X397" s="175">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6">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2845</v>
      </c>
      <c r="E399" s="78" t="s">
        <v>824</v>
      </c>
      <c r="F399" s="78" t="s">
        <v>698</v>
      </c>
      <c r="G399" s="78" t="s">
        <v>164</v>
      </c>
      <c r="H399" s="171">
        <f>INVENTARIO[[#This Row],[Precio Final]]</f>
        <v>9</v>
      </c>
      <c r="I399" s="78">
        <f t="shared" si="36"/>
        <v>5.1833333333333327</v>
      </c>
      <c r="J399" s="78">
        <v>1</v>
      </c>
      <c r="K399" s="112">
        <f>SUMIFS(VENTAS[Cantidad],VENTAS[Código del producto Vendido],INVENTARIO[[#This Row],[Code]])</f>
        <v>1</v>
      </c>
      <c r="L399" s="120">
        <f>INVENTARIO[[#This Row],[Entradas]]-INVENTARIO[[#This Row],[Salidas]]</f>
        <v>0</v>
      </c>
      <c r="M399" s="171">
        <f>INVENTARIO[[#This Row],[Precio Final]]*10%</f>
        <v>0.9</v>
      </c>
      <c r="N399" s="42">
        <v>55</v>
      </c>
      <c r="O399" s="42">
        <v>18</v>
      </c>
      <c r="P399" s="42">
        <v>3.0555555555555554</v>
      </c>
      <c r="Q399" s="110">
        <v>40</v>
      </c>
      <c r="R399" s="42">
        <v>10</v>
      </c>
      <c r="S399" s="177">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5">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2902</v>
      </c>
      <c r="E400" s="83" t="s">
        <v>825</v>
      </c>
      <c r="F400" s="83" t="s">
        <v>697</v>
      </c>
      <c r="G400" s="83" t="s">
        <v>164</v>
      </c>
      <c r="H400" s="171">
        <f>INVENTARIO[[#This Row],[Precio Final]]</f>
        <v>7</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0.70000000000000007</v>
      </c>
      <c r="N400" s="43">
        <v>65</v>
      </c>
      <c r="O400" s="43">
        <v>18</v>
      </c>
      <c r="P400" s="43">
        <v>3.6111111111111112</v>
      </c>
      <c r="Q400" s="112">
        <v>60</v>
      </c>
      <c r="R400" s="43">
        <v>10</v>
      </c>
      <c r="S400" s="176">
        <f t="shared" si="37"/>
        <v>0.6</v>
      </c>
      <c r="T400" s="168">
        <f>INVENTARIO[[#This Row],[Costo Unitario (USD)]]+INVENTARIO[[#This Row],[Costo Envío (USD)]]</f>
        <v>4.2111111111111112</v>
      </c>
      <c r="U400" s="168">
        <f>INVENTARIO[[#This Row],[Costo total]]*1.5</f>
        <v>6.3166666666666664</v>
      </c>
      <c r="V400" s="43">
        <v>7</v>
      </c>
      <c r="W400" s="43">
        <v>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2902</v>
      </c>
      <c r="E401" s="78" t="s">
        <v>825</v>
      </c>
      <c r="F401" s="78" t="s">
        <v>695</v>
      </c>
      <c r="G401" s="78" t="s">
        <v>164</v>
      </c>
      <c r="H401" s="171">
        <f>INVENTARIO[[#This Row],[Precio Final]]</f>
        <v>12</v>
      </c>
      <c r="I401" s="78">
        <f t="shared" si="36"/>
        <v>6.3166666666666664</v>
      </c>
      <c r="J401" s="78">
        <v>1</v>
      </c>
      <c r="K401" s="112">
        <f>SUMIFS(VENTAS[Cantidad],VENTAS[Código del producto Vendido],INVENTARIO[[#This Row],[Code]])</f>
        <v>0</v>
      </c>
      <c r="L401" s="120">
        <f>INVENTARIO[[#This Row],[Entradas]]-INVENTARIO[[#This Row],[Salidas]]</f>
        <v>1</v>
      </c>
      <c r="M401" s="171">
        <f>INVENTARIO[[#This Row],[Precio Final]]*10%</f>
        <v>1.2000000000000002</v>
      </c>
      <c r="N401" s="42">
        <v>65</v>
      </c>
      <c r="O401" s="42">
        <v>18</v>
      </c>
      <c r="P401" s="42">
        <v>3.6111111111111112</v>
      </c>
      <c r="Q401" s="110">
        <v>60</v>
      </c>
      <c r="R401" s="42">
        <v>10</v>
      </c>
      <c r="S401" s="177">
        <f t="shared" si="37"/>
        <v>0.6</v>
      </c>
      <c r="T401" s="42">
        <f>INVENTARIO[[#This Row],[Costo Unitario (USD)]]+INVENTARIO[[#This Row],[Costo Envío (USD)]]</f>
        <v>4.2111111111111112</v>
      </c>
      <c r="U401" s="42">
        <f>INVENTARIO[[#This Row],[Costo total]]*1.5</f>
        <v>6.3166666666666664</v>
      </c>
      <c r="V401" s="42">
        <v>12</v>
      </c>
      <c r="W401" s="42">
        <v>8</v>
      </c>
      <c r="X401" s="175">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2904</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6">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1">
        <f>INVENTARIO[[#This Row],[Precio Final]]</f>
        <v>30</v>
      </c>
      <c r="I403" s="78">
        <f t="shared" si="36"/>
        <v>30.083333333333336</v>
      </c>
      <c r="J403" s="78">
        <v>1</v>
      </c>
      <c r="K403" s="112">
        <f>SUMIFS(VENTAS[Cantidad],VENTAS[Código del producto Vendido],INVENTARIO[[#This Row],[Code]])</f>
        <v>1</v>
      </c>
      <c r="L403" s="120">
        <f>INVENTARIO[[#This Row],[Entradas]]-INVENTARIO[[#This Row],[Salidas]]</f>
        <v>0</v>
      </c>
      <c r="M403" s="171">
        <f>INVENTARIO[[#This Row],[Precio Final]]*10%</f>
        <v>3</v>
      </c>
      <c r="N403" s="42">
        <v>289</v>
      </c>
      <c r="O403" s="42">
        <v>18</v>
      </c>
      <c r="P403" s="42">
        <v>16.055555555555557</v>
      </c>
      <c r="Q403" s="110">
        <v>400</v>
      </c>
      <c r="R403" s="42">
        <v>10</v>
      </c>
      <c r="S403" s="177">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5">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6">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1">
        <f>INVENTARIO[[#This Row],[Precio Final]]</f>
        <v>10</v>
      </c>
      <c r="I405" s="78">
        <f t="shared" si="36"/>
        <v>5.8666666666666663</v>
      </c>
      <c r="J405" s="78">
        <v>0</v>
      </c>
      <c r="K405" s="112">
        <f>SUMIFS(VENTAS[Cantidad],VENTAS[Código del producto Vendido],INVENTARIO[[#This Row],[Code]])</f>
        <v>0</v>
      </c>
      <c r="L405" s="120">
        <f>INVENTARIO[[#This Row],[Entradas]]-INVENTARIO[[#This Row],[Salidas]]</f>
        <v>0</v>
      </c>
      <c r="M405" s="171">
        <f>INVENTARIO[[#This Row],[Precio Final]]*10%</f>
        <v>1</v>
      </c>
      <c r="N405" s="42">
        <v>65</v>
      </c>
      <c r="O405" s="42">
        <v>18</v>
      </c>
      <c r="P405" s="42">
        <v>3.6111111111111112</v>
      </c>
      <c r="Q405" s="110">
        <v>30</v>
      </c>
      <c r="R405" s="42">
        <v>10</v>
      </c>
      <c r="S405" s="177">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5">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2905</v>
      </c>
      <c r="E406" s="83" t="s">
        <v>669</v>
      </c>
      <c r="F406" s="83" t="s">
        <v>2327</v>
      </c>
      <c r="G406" s="83" t="s">
        <v>164</v>
      </c>
      <c r="H406" s="171">
        <f>INVENTARIO[[#This Row],[Precio Final]]</f>
        <v>7</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0.70000000000000007</v>
      </c>
      <c r="N406" s="43">
        <v>50</v>
      </c>
      <c r="O406" s="43">
        <v>18</v>
      </c>
      <c r="P406" s="43">
        <v>2.7777777777777777</v>
      </c>
      <c r="Q406" s="112">
        <v>30</v>
      </c>
      <c r="R406" s="43">
        <v>10</v>
      </c>
      <c r="S406" s="176">
        <f t="shared" si="37"/>
        <v>0.3</v>
      </c>
      <c r="T406" s="168">
        <f>INVENTARIO[[#This Row],[Costo Unitario (USD)]]+INVENTARIO[[#This Row],[Costo Envío (USD)]]</f>
        <v>3.0777777777777775</v>
      </c>
      <c r="U406" s="168">
        <f>INVENTARIO[[#This Row],[Costo total]]*1.5</f>
        <v>4.6166666666666663</v>
      </c>
      <c r="V406" s="43">
        <v>7</v>
      </c>
      <c r="W406" s="43">
        <f>INVENTARIO[[#This Row],[Precio Final]]-INVENTARIO[[#This Row],[Costo total]]</f>
        <v>3.9222222222222225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1">
        <f>INVENTARIO[[#This Row],[Precio Final]]</f>
        <v>16</v>
      </c>
      <c r="I407" s="78">
        <f t="shared" si="36"/>
        <v>13.666666666666666</v>
      </c>
      <c r="J407" s="78">
        <v>1</v>
      </c>
      <c r="K407" s="112">
        <f>SUMIFS(VENTAS[Cantidad],VENTAS[Código del producto Vendido],INVENTARIO[[#This Row],[Code]])</f>
        <v>1</v>
      </c>
      <c r="L407" s="120">
        <f>INVENTARIO[[#This Row],[Entradas]]-INVENTARIO[[#This Row],[Salidas]]</f>
        <v>0</v>
      </c>
      <c r="M407" s="171">
        <f>INVENTARIO[[#This Row],[Precio Final]]*10%</f>
        <v>1.6</v>
      </c>
      <c r="N407" s="42">
        <v>110</v>
      </c>
      <c r="O407" s="42">
        <v>18</v>
      </c>
      <c r="P407" s="42">
        <v>6.1111111111111107</v>
      </c>
      <c r="Q407" s="110">
        <v>300</v>
      </c>
      <c r="R407" s="42">
        <v>10</v>
      </c>
      <c r="S407" s="177">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5">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2906</v>
      </c>
      <c r="E408" s="83" t="s">
        <v>2485</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6">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1">
        <f>INVENTARIO[[#This Row],[Precio Final]]</f>
        <v>20</v>
      </c>
      <c r="I409" s="78">
        <f t="shared" si="36"/>
        <v>20.166666666666668</v>
      </c>
      <c r="J409" s="78">
        <v>2</v>
      </c>
      <c r="K409" s="112">
        <f>SUMIFS(VENTAS[Cantidad],VENTAS[Código del producto Vendido],INVENTARIO[[#This Row],[Code]])</f>
        <v>2</v>
      </c>
      <c r="L409" s="120">
        <f>INVENTARIO[[#This Row],[Entradas]]-INVENTARIO[[#This Row],[Salidas]]</f>
        <v>0</v>
      </c>
      <c r="M409" s="171">
        <f>INVENTARIO[[#This Row],[Precio Final]]*10%</f>
        <v>2</v>
      </c>
      <c r="N409" s="42">
        <v>206</v>
      </c>
      <c r="O409" s="42">
        <v>18</v>
      </c>
      <c r="P409" s="42">
        <v>11.444444444444445</v>
      </c>
      <c r="Q409" s="110">
        <v>200</v>
      </c>
      <c r="R409" s="42">
        <v>10</v>
      </c>
      <c r="S409" s="177">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5">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2486</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6">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2906</v>
      </c>
      <c r="E411" s="78" t="s">
        <v>830</v>
      </c>
      <c r="F411" s="78" t="s">
        <v>697</v>
      </c>
      <c r="G411" s="78" t="s">
        <v>164</v>
      </c>
      <c r="H411" s="171">
        <f>INVENTARIO[[#This Row],[Precio Final]]</f>
        <v>16</v>
      </c>
      <c r="I411" s="78">
        <f t="shared" si="36"/>
        <v>13.666666666666666</v>
      </c>
      <c r="J411" s="78">
        <v>1</v>
      </c>
      <c r="K411" s="112">
        <f>SUMIFS(VENTAS[Cantidad],VENTAS[Código del producto Vendido],INVENTARIO[[#This Row],[Code]])</f>
        <v>0</v>
      </c>
      <c r="L411" s="120">
        <f>INVENTARIO[[#This Row],[Entradas]]-INVENTARIO[[#This Row],[Salidas]]</f>
        <v>1</v>
      </c>
      <c r="M411" s="171">
        <f>INVENTARIO[[#This Row],[Precio Final]]*10%</f>
        <v>1.6</v>
      </c>
      <c r="N411" s="42">
        <v>128</v>
      </c>
      <c r="O411" s="42">
        <v>18</v>
      </c>
      <c r="P411" s="42">
        <v>7.1111111111111107</v>
      </c>
      <c r="Q411" s="110">
        <v>200</v>
      </c>
      <c r="R411" s="42">
        <v>10</v>
      </c>
      <c r="S411" s="177">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5">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2675</v>
      </c>
      <c r="E412" s="83" t="s">
        <v>2487</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6">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2832</v>
      </c>
      <c r="E413" s="78" t="s">
        <v>831</v>
      </c>
      <c r="F413" s="78" t="s">
        <v>714</v>
      </c>
      <c r="G413" s="78" t="s">
        <v>164</v>
      </c>
      <c r="H413" s="171">
        <f>INVENTARIO[[#This Row],[Precio Final]]</f>
        <v>35</v>
      </c>
      <c r="I413" s="78">
        <f t="shared" si="36"/>
        <v>49.416666666666664</v>
      </c>
      <c r="J413" s="78">
        <v>1</v>
      </c>
      <c r="K413" s="112">
        <f>SUMIFS(VENTAS[Cantidad],VENTAS[Código del producto Vendido],INVENTARIO[[#This Row],[Code]])</f>
        <v>0</v>
      </c>
      <c r="L413" s="120">
        <f>INVENTARIO[[#This Row],[Entradas]]-INVENTARIO[[#This Row],[Salidas]]</f>
        <v>1</v>
      </c>
      <c r="M413" s="171">
        <f>INVENTARIO[[#This Row],[Precio Final]]*10%</f>
        <v>3.5</v>
      </c>
      <c r="N413" s="42">
        <v>485</v>
      </c>
      <c r="O413" s="42">
        <v>18</v>
      </c>
      <c r="P413" s="42">
        <v>26.944444444444443</v>
      </c>
      <c r="Q413" s="110">
        <v>600</v>
      </c>
      <c r="R413" s="42">
        <v>10</v>
      </c>
      <c r="S413" s="177">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5">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2488</v>
      </c>
      <c r="F414" s="83" t="s">
        <v>695</v>
      </c>
      <c r="G414" s="83" t="s">
        <v>164</v>
      </c>
      <c r="H414" s="171">
        <f>INVENTARIO[[#This Row],[Precio Final]]</f>
        <v>28</v>
      </c>
      <c r="I414" s="83">
        <f t="shared" si="36"/>
        <v>30.333333333333332</v>
      </c>
      <c r="J414" s="83">
        <v>1</v>
      </c>
      <c r="K414" s="112">
        <f>SUMIFS(VENTAS[Cantidad],VENTAS[Código del producto Vendido],INVENTARIO[[#This Row],[Code]])</f>
        <v>0</v>
      </c>
      <c r="L414" s="121">
        <f>INVENTARIO[[#This Row],[Entradas]]-INVENTARIO[[#This Row],[Salidas]]</f>
        <v>1</v>
      </c>
      <c r="M414" s="171">
        <f>INVENTARIO[[#This Row],[Precio Final]]*10%</f>
        <v>2.8000000000000003</v>
      </c>
      <c r="N414" s="43">
        <v>328</v>
      </c>
      <c r="O414" s="43">
        <v>18</v>
      </c>
      <c r="P414" s="43">
        <v>18.222222222222221</v>
      </c>
      <c r="Q414" s="112">
        <v>200</v>
      </c>
      <c r="R414" s="43">
        <v>10</v>
      </c>
      <c r="S414" s="176">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0</v>
      </c>
      <c r="Y414" s="43"/>
      <c r="Z414" s="43"/>
      <c r="AA414" s="43">
        <f>INVENTARIO[[#This Row],[Costo total]]*INVENTARIO[[#This Row],[Entradas]]</f>
        <v>20.222222222222221</v>
      </c>
      <c r="AB414" s="172">
        <f>INVENTARIO[[#This Row],[Stock Actual]]*INVENTARIO[[#This Row],[Costo total]]</f>
        <v>20.222222222222221</v>
      </c>
    </row>
    <row r="415" spans="1:28" ht="55" customHeight="1" x14ac:dyDescent="0.15">
      <c r="A415" s="42" t="s">
        <v>1770</v>
      </c>
      <c r="B415" s="173"/>
      <c r="C415" s="174" t="s">
        <v>12</v>
      </c>
      <c r="D415" s="78" t="s">
        <v>2592</v>
      </c>
      <c r="E415" s="78" t="s">
        <v>837</v>
      </c>
      <c r="F415" s="78" t="s">
        <v>713</v>
      </c>
      <c r="G415" s="78" t="s">
        <v>164</v>
      </c>
      <c r="H415" s="171">
        <f>INVENTARIO[[#This Row],[Precio Final]]</f>
        <v>40</v>
      </c>
      <c r="I415" s="78">
        <f>U415</f>
        <v>50.916666666666664</v>
      </c>
      <c r="J415" s="78">
        <v>1</v>
      </c>
      <c r="K415" s="112">
        <f>SUMIFS(VENTAS[Cantidad],VENTAS[Código del producto Vendido],INVENTARIO[[#This Row],[Code]])</f>
        <v>1</v>
      </c>
      <c r="L415" s="120">
        <f>INVENTARIO[[#This Row],[Entradas]]-INVENTARIO[[#This Row],[Salidas]]</f>
        <v>0</v>
      </c>
      <c r="M415" s="171">
        <f>INVENTARIO[[#This Row],[Precio Final]]*10%</f>
        <v>4</v>
      </c>
      <c r="N415" s="42">
        <v>485</v>
      </c>
      <c r="O415" s="42">
        <v>18</v>
      </c>
      <c r="P415" s="42">
        <v>26.944444444444443</v>
      </c>
      <c r="Q415" s="110">
        <v>700</v>
      </c>
      <c r="R415" s="42">
        <v>10</v>
      </c>
      <c r="S415" s="177">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5">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2653</v>
      </c>
      <c r="F416" s="83" t="s">
        <v>714</v>
      </c>
      <c r="G416" s="83" t="s">
        <v>164</v>
      </c>
      <c r="H416" s="171">
        <f>INVENTARIO[[#This Row],[Precio Final]]</f>
        <v>35</v>
      </c>
      <c r="I416" s="83">
        <f>U416</f>
        <v>48.166666666666671</v>
      </c>
      <c r="J416" s="83">
        <v>1</v>
      </c>
      <c r="K416" s="112">
        <f>SUMIFS(VENTAS[Cantidad],VENTAS[Código del producto Vendido],INVENTARIO[[#This Row],[Code]])</f>
        <v>0</v>
      </c>
      <c r="L416" s="121">
        <f>INVENTARIO[[#This Row],[Entradas]]-INVENTARIO[[#This Row],[Salidas]]</f>
        <v>1</v>
      </c>
      <c r="M416" s="171">
        <f>INVENTARIO[[#This Row],[Precio Final]]*10%</f>
        <v>3.5</v>
      </c>
      <c r="N416" s="43">
        <v>452</v>
      </c>
      <c r="O416" s="43">
        <v>18</v>
      </c>
      <c r="P416" s="43">
        <v>25.111111111111111</v>
      </c>
      <c r="Q416" s="112">
        <v>700</v>
      </c>
      <c r="R416" s="43">
        <v>10</v>
      </c>
      <c r="S416" s="176">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0</v>
      </c>
      <c r="Y416" s="43"/>
      <c r="Z416" s="43"/>
      <c r="AA416" s="43">
        <f>INVENTARIO[[#This Row],[Costo total]]*INVENTARIO[[#This Row],[Entradas]]</f>
        <v>32.111111111111114</v>
      </c>
      <c r="AB416" s="172">
        <f>INVENTARIO[[#This Row],[Stock Actual]]*INVENTARIO[[#This Row],[Costo total]]</f>
        <v>32.111111111111114</v>
      </c>
    </row>
    <row r="417" spans="1:28" ht="55" customHeight="1" x14ac:dyDescent="0.15">
      <c r="A417" s="42" t="s">
        <v>1768</v>
      </c>
      <c r="B417" s="173"/>
      <c r="C417" s="174" t="s">
        <v>12</v>
      </c>
      <c r="D417" s="78" t="s">
        <v>253</v>
      </c>
      <c r="E417" s="78" t="s">
        <v>681</v>
      </c>
      <c r="F417" s="78" t="s">
        <v>711</v>
      </c>
      <c r="G417" s="78" t="s">
        <v>164</v>
      </c>
      <c r="H417" s="171">
        <f>INVENTARIO[[#This Row],[Precio Final]]</f>
        <v>7</v>
      </c>
      <c r="I417" s="78">
        <f>U417</f>
        <v>5.5666666666666664</v>
      </c>
      <c r="J417" s="78">
        <v>4</v>
      </c>
      <c r="K417" s="112">
        <f>SUMIFS(VENTAS[Cantidad],VENTAS[Código del producto Vendido],INVENTARIO[[#This Row],[Code]])</f>
        <v>4</v>
      </c>
      <c r="L417" s="120">
        <f>INVENTARIO[[#This Row],[Entradas]]-INVENTARIO[[#This Row],[Salidas]]</f>
        <v>0</v>
      </c>
      <c r="M417" s="171">
        <f>INVENTARIO[[#This Row],[Precio Final]]*10%</f>
        <v>0.70000000000000007</v>
      </c>
      <c r="N417" s="42">
        <v>65</v>
      </c>
      <c r="O417" s="42">
        <v>18</v>
      </c>
      <c r="P417" s="42">
        <v>3.6111111111111112</v>
      </c>
      <c r="Q417" s="110">
        <v>10</v>
      </c>
      <c r="R417" s="42">
        <v>10</v>
      </c>
      <c r="S417" s="177">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5">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2907</v>
      </c>
      <c r="E418" s="83" t="s">
        <v>2489</v>
      </c>
      <c r="F418" s="83" t="s">
        <v>2652</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6">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1">
        <f>INVENTARIO[[#This Row],[Precio Final]]</f>
        <v>3.5</v>
      </c>
      <c r="I419" s="78">
        <f>U419</f>
        <v>2.9916666666666667</v>
      </c>
      <c r="J419" s="78">
        <v>5</v>
      </c>
      <c r="K419" s="112">
        <f>SUMIFS(VENTAS[Cantidad],VENTAS[Código del producto Vendido],INVENTARIO[[#This Row],[Code]])</f>
        <v>3</v>
      </c>
      <c r="L419" s="120">
        <f>INVENTARIO[[#This Row],[Entradas]]-INVENTARIO[[#This Row],[Salidas]]</f>
        <v>2</v>
      </c>
      <c r="M419" s="171">
        <f>INVENTARIO[[#This Row],[Precio Final]]*10%</f>
        <v>0.35000000000000003</v>
      </c>
      <c r="N419" s="42">
        <v>35</v>
      </c>
      <c r="O419" s="42">
        <v>18</v>
      </c>
      <c r="P419" s="42">
        <v>1.9444444444444444</v>
      </c>
      <c r="Q419" s="110">
        <v>5</v>
      </c>
      <c r="R419" s="42">
        <v>10</v>
      </c>
      <c r="S419" s="177">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5">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6">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1">
        <f>INVENTARIO[[#This Row],[Precio Final]]</f>
        <v>8</v>
      </c>
      <c r="I421" s="78">
        <f t="shared" si="38"/>
        <v>5.7333333333333334</v>
      </c>
      <c r="J421" s="78">
        <v>1</v>
      </c>
      <c r="K421" s="112">
        <f>SUMIFS(VENTAS[Cantidad],VENTAS[Código del producto Vendido],INVENTARIO[[#This Row],[Code]])</f>
        <v>0</v>
      </c>
      <c r="L421" s="120">
        <f>INVENTARIO[[#This Row],[Entradas]]-INVENTARIO[[#This Row],[Salidas]]</f>
        <v>1</v>
      </c>
      <c r="M421" s="171">
        <f>INVENTARIO[[#This Row],[Precio Final]]*10%</f>
        <v>0.8</v>
      </c>
      <c r="N421" s="42">
        <v>58</v>
      </c>
      <c r="O421" s="42">
        <v>18</v>
      </c>
      <c r="P421" s="42">
        <v>3.2222222222222223</v>
      </c>
      <c r="Q421" s="110">
        <v>60</v>
      </c>
      <c r="R421" s="42">
        <v>10</v>
      </c>
      <c r="S421" s="177">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5">
        <f>INVENTARIO[[#This Row],[Ganancia Unitaria]]*INVENTARIO[[#This Row],[Salidas]]</f>
        <v>0</v>
      </c>
      <c r="Y421" s="42"/>
      <c r="Z421" s="20"/>
      <c r="AA421" s="20">
        <f>INVENTARIO[[#This Row],[Costo total]]*INVENTARIO[[#This Row],[Entradas]]</f>
        <v>3.8222222222222224</v>
      </c>
      <c r="AB421" s="172">
        <f>INVENTARIO[[#This Row],[Stock Actual]]*INVENTARIO[[#This Row],[Costo total]]</f>
        <v>3.8222222222222224</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6">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2845</v>
      </c>
      <c r="E423" s="78" t="s">
        <v>1099</v>
      </c>
      <c r="F423" s="78" t="s">
        <v>695</v>
      </c>
      <c r="G423" s="78" t="s">
        <v>164</v>
      </c>
      <c r="H423" s="171">
        <f>INVENTARIO[[#This Row],[Precio Final]]</f>
        <v>12</v>
      </c>
      <c r="I423" s="78">
        <f t="shared" si="38"/>
        <v>9.5372727272727253</v>
      </c>
      <c r="J423" s="78">
        <v>4</v>
      </c>
      <c r="K423" s="112">
        <f>SUMIFS(VENTAS[Cantidad],VENTAS[Código del producto Vendido],INVENTARIO[[#This Row],[Code]])</f>
        <v>4</v>
      </c>
      <c r="L423" s="120">
        <f>INVENTARIO[[#This Row],[Entradas]]-INVENTARIO[[#This Row],[Salidas]]</f>
        <v>0</v>
      </c>
      <c r="M423" s="171">
        <f>INVENTARIO[[#This Row],[Precio Final]]*10%</f>
        <v>1.2000000000000002</v>
      </c>
      <c r="N423" s="42">
        <v>76</v>
      </c>
      <c r="O423" s="42">
        <v>17.600000000000001</v>
      </c>
      <c r="P423" s="42">
        <v>4.3181818181818175</v>
      </c>
      <c r="Q423" s="110">
        <v>120</v>
      </c>
      <c r="R423" s="42">
        <v>17</v>
      </c>
      <c r="S423" s="177">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5">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78" t="s">
        <v>2845</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6">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2845</v>
      </c>
      <c r="E425" s="78" t="s">
        <v>1098</v>
      </c>
      <c r="F425" s="78" t="s">
        <v>698</v>
      </c>
      <c r="G425" s="78" t="s">
        <v>164</v>
      </c>
      <c r="H425" s="171">
        <f>INVENTARIO[[#This Row],[Precio Final]]</f>
        <v>14</v>
      </c>
      <c r="I425" s="78">
        <f t="shared" si="38"/>
        <v>11.959772727272727</v>
      </c>
      <c r="J425" s="78">
        <v>2</v>
      </c>
      <c r="K425" s="112">
        <f>SUMIFS(VENTAS[Cantidad],VENTAS[Código del producto Vendido],INVENTARIO[[#This Row],[Code]])</f>
        <v>2</v>
      </c>
      <c r="L425" s="120">
        <f>INVENTARIO[[#This Row],[Entradas]]-INVENTARIO[[#This Row],[Salidas]]</f>
        <v>0</v>
      </c>
      <c r="M425" s="171">
        <f>INVENTARIO[[#This Row],[Precio Final]]*10%</f>
        <v>1.4000000000000001</v>
      </c>
      <c r="N425" s="42">
        <v>76</v>
      </c>
      <c r="O425" s="42">
        <v>17.600000000000001</v>
      </c>
      <c r="P425" s="42">
        <v>4.3181818181818175</v>
      </c>
      <c r="Q425" s="110">
        <v>215</v>
      </c>
      <c r="R425" s="42">
        <v>17</v>
      </c>
      <c r="S425" s="177">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5">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6">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1">
        <f>INVENTARIO[[#This Row],[Precio Final]]</f>
        <v>25</v>
      </c>
      <c r="I427" s="78">
        <f t="shared" si="38"/>
        <v>22.99431818181818</v>
      </c>
      <c r="J427" s="78">
        <v>2</v>
      </c>
      <c r="K427" s="112">
        <f>SUMIFS(VENTAS[Cantidad],VENTAS[Código del producto Vendido],INVENTARIO[[#This Row],[Code]])</f>
        <v>2</v>
      </c>
      <c r="L427" s="120">
        <f>INVENTARIO[[#This Row],[Entradas]]-INVENTARIO[[#This Row],[Salidas]]</f>
        <v>0</v>
      </c>
      <c r="M427" s="171">
        <f>INVENTARIO[[#This Row],[Precio Final]]*10%</f>
        <v>2.5</v>
      </c>
      <c r="N427" s="42">
        <v>195</v>
      </c>
      <c r="O427" s="42">
        <v>17.600000000000001</v>
      </c>
      <c r="P427" s="42">
        <v>11.079545454545453</v>
      </c>
      <c r="Q427" s="110">
        <v>250</v>
      </c>
      <c r="R427" s="42">
        <v>17</v>
      </c>
      <c r="S427" s="177">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5">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6">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2677</v>
      </c>
      <c r="E429" s="78" t="s">
        <v>1075</v>
      </c>
      <c r="F429" s="78" t="s">
        <v>693</v>
      </c>
      <c r="G429" s="78" t="s">
        <v>164</v>
      </c>
      <c r="H429" s="171">
        <f>INVENTARIO[[#This Row],[Precio Final]]</f>
        <v>35</v>
      </c>
      <c r="I429" s="78">
        <f t="shared" si="38"/>
        <v>32.18454545454545</v>
      </c>
      <c r="J429" s="78">
        <v>1</v>
      </c>
      <c r="K429" s="112">
        <f>SUMIFS(VENTAS[Cantidad],VENTAS[Código del producto Vendido],INVENTARIO[[#This Row],[Code]])</f>
        <v>0</v>
      </c>
      <c r="L429" s="120">
        <f>INVENTARIO[[#This Row],[Entradas]]-INVENTARIO[[#This Row],[Salidas]]</f>
        <v>1</v>
      </c>
      <c r="M429" s="171">
        <f>INVENTARIO[[#This Row],[Precio Final]]*10%</f>
        <v>3.5</v>
      </c>
      <c r="N429" s="42">
        <v>240</v>
      </c>
      <c r="O429" s="42">
        <v>17.600000000000001</v>
      </c>
      <c r="P429" s="42">
        <v>13.636363636363635</v>
      </c>
      <c r="Q429" s="110">
        <v>460</v>
      </c>
      <c r="R429" s="42">
        <v>17</v>
      </c>
      <c r="S429" s="177">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5">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6">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1">
        <f>INVENTARIO[[#This Row],[Precio Final]]</f>
        <v>35</v>
      </c>
      <c r="I431" s="78">
        <f t="shared" si="38"/>
        <v>32.18454545454545</v>
      </c>
      <c r="J431" s="78">
        <v>1</v>
      </c>
      <c r="K431" s="112">
        <f>SUMIFS(VENTAS[Cantidad],VENTAS[Código del producto Vendido],INVENTARIO[[#This Row],[Code]])</f>
        <v>1</v>
      </c>
      <c r="L431" s="120">
        <f>INVENTARIO[[#This Row],[Entradas]]-INVENTARIO[[#This Row],[Salidas]]</f>
        <v>0</v>
      </c>
      <c r="M431" s="171">
        <f>INVENTARIO[[#This Row],[Precio Final]]*10%</f>
        <v>3.5</v>
      </c>
      <c r="N431" s="42">
        <v>240</v>
      </c>
      <c r="O431" s="42">
        <v>17.600000000000001</v>
      </c>
      <c r="P431" s="42">
        <v>13.636363636363635</v>
      </c>
      <c r="Q431" s="110">
        <v>460</v>
      </c>
      <c r="R431" s="42">
        <v>17</v>
      </c>
      <c r="S431" s="177">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5">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6">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1">
        <f>INVENTARIO[[#This Row],[Precio Final]]</f>
        <v>25</v>
      </c>
      <c r="I433" s="78">
        <f t="shared" si="38"/>
        <v>26.269090909090906</v>
      </c>
      <c r="J433" s="78">
        <v>3</v>
      </c>
      <c r="K433" s="112">
        <f>SUMIFS(VENTAS[Cantidad],VENTAS[Código del producto Vendido],INVENTARIO[[#This Row],[Code]])</f>
        <v>3</v>
      </c>
      <c r="L433" s="120">
        <f>INVENTARIO[[#This Row],[Entradas]]-INVENTARIO[[#This Row],[Salidas]]</f>
        <v>0</v>
      </c>
      <c r="M433" s="171">
        <f>INVENTARIO[[#This Row],[Precio Final]]*10%</f>
        <v>2.5</v>
      </c>
      <c r="N433" s="42">
        <v>205</v>
      </c>
      <c r="O433" s="42">
        <v>17.600000000000001</v>
      </c>
      <c r="P433" s="42">
        <v>11.647727272727272</v>
      </c>
      <c r="Q433" s="110">
        <v>345</v>
      </c>
      <c r="R433" s="42">
        <v>17</v>
      </c>
      <c r="S433" s="177">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5">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78" t="s">
        <v>2845</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6">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1">
        <f>INVENTARIO[[#This Row],[Precio Final]]</f>
        <v>25</v>
      </c>
      <c r="I435" s="78">
        <f t="shared" si="38"/>
        <v>22.568181818181817</v>
      </c>
      <c r="J435" s="78">
        <v>1</v>
      </c>
      <c r="K435" s="112">
        <f>SUMIFS(VENTAS[Cantidad],VENTAS[Código del producto Vendido],INVENTARIO[[#This Row],[Code]])</f>
        <v>1</v>
      </c>
      <c r="L435" s="120">
        <f>INVENTARIO[[#This Row],[Entradas]]-INVENTARIO[[#This Row],[Salidas]]</f>
        <v>0</v>
      </c>
      <c r="M435" s="171">
        <f>INVENTARIO[[#This Row],[Precio Final]]*10%</f>
        <v>2.5</v>
      </c>
      <c r="N435" s="42">
        <v>190</v>
      </c>
      <c r="O435" s="42">
        <v>17.600000000000001</v>
      </c>
      <c r="P435" s="42">
        <v>10.795454545454545</v>
      </c>
      <c r="Q435" s="110">
        <v>250</v>
      </c>
      <c r="R435" s="42">
        <v>17</v>
      </c>
      <c r="S435" s="177">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5">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2675</v>
      </c>
      <c r="E436" s="83" t="s">
        <v>1078</v>
      </c>
      <c r="F436" s="83" t="s">
        <v>693</v>
      </c>
      <c r="G436" s="83" t="s">
        <v>164</v>
      </c>
      <c r="H436" s="171">
        <f>INVENTARIO[[#This Row],[Precio Final]]</f>
        <v>25</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2.5</v>
      </c>
      <c r="N436" s="43">
        <v>175</v>
      </c>
      <c r="O436" s="43">
        <v>17.600000000000001</v>
      </c>
      <c r="P436" s="43">
        <v>9.9431818181818166</v>
      </c>
      <c r="Q436" s="112">
        <v>350</v>
      </c>
      <c r="R436" s="43">
        <v>17</v>
      </c>
      <c r="S436" s="176">
        <f t="shared" si="40"/>
        <v>5.95</v>
      </c>
      <c r="T436" s="168">
        <f>INVENTARIO[[#This Row],[Costo Unitario (USD)]]+INVENTARIO[[#This Row],[Costo Envío (USD)]]</f>
        <v>15.893181818181816</v>
      </c>
      <c r="U436" s="168">
        <f>INVENTARIO[[#This Row],[Costo total]]*1.5</f>
        <v>23.839772727272724</v>
      </c>
      <c r="V436" s="43">
        <v>25</v>
      </c>
      <c r="W436" s="43">
        <f>INVENTARIO[[#This Row],[Precio Final]]-INVENTARIO[[#This Row],[Costo total]]</f>
        <v>9.1068181818181841</v>
      </c>
      <c r="X436" s="172">
        <f>INVENTARIO[[#This Row],[Ganancia Unitaria]]*INVENTARIO[[#This Row],[Salidas]]</f>
        <v>18.213636363636368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2845</v>
      </c>
      <c r="E437" s="78" t="s">
        <v>1079</v>
      </c>
      <c r="F437" s="78" t="s">
        <v>697</v>
      </c>
      <c r="G437" s="78" t="s">
        <v>164</v>
      </c>
      <c r="H437" s="171">
        <f>INVENTARIO[[#This Row],[Precio Final]]</f>
        <v>14</v>
      </c>
      <c r="I437" s="78">
        <f t="shared" si="38"/>
        <v>15.115909090909089</v>
      </c>
      <c r="J437" s="78">
        <v>2</v>
      </c>
      <c r="K437" s="112">
        <f>SUMIFS(VENTAS[Cantidad],VENTAS[Código del producto Vendido],INVENTARIO[[#This Row],[Code]])</f>
        <v>2</v>
      </c>
      <c r="L437" s="120">
        <f>INVENTARIO[[#This Row],[Entradas]]-INVENTARIO[[#This Row],[Salidas]]</f>
        <v>0</v>
      </c>
      <c r="M437" s="171">
        <f>INVENTARIO[[#This Row],[Precio Final]]*10%</f>
        <v>1.4000000000000001</v>
      </c>
      <c r="N437" s="42">
        <v>125</v>
      </c>
      <c r="O437" s="42">
        <v>17.600000000000001</v>
      </c>
      <c r="P437" s="42">
        <v>7.1022727272727266</v>
      </c>
      <c r="Q437" s="110">
        <v>175</v>
      </c>
      <c r="R437" s="42">
        <v>17</v>
      </c>
      <c r="S437" s="177">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5">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78" t="s">
        <v>2845</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6">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2490</v>
      </c>
      <c r="F439" s="78" t="s">
        <v>2491</v>
      </c>
      <c r="G439" s="78" t="s">
        <v>164</v>
      </c>
      <c r="H439" s="171">
        <f>INVENTARIO[[#This Row],[Precio Final]]</f>
        <v>25</v>
      </c>
      <c r="I439" s="78">
        <f t="shared" si="38"/>
        <v>20.867045454545455</v>
      </c>
      <c r="J439" s="78">
        <v>2</v>
      </c>
      <c r="K439" s="112">
        <f>SUMIFS(VENTAS[Cantidad],VENTAS[Código del producto Vendido],INVENTARIO[[#This Row],[Code]])</f>
        <v>1</v>
      </c>
      <c r="L439" s="120">
        <f>INVENTARIO[[#This Row],[Entradas]]-INVENTARIO[[#This Row],[Salidas]]</f>
        <v>1</v>
      </c>
      <c r="M439" s="171">
        <f>INVENTARIO[[#This Row],[Precio Final]]*10%</f>
        <v>2.5</v>
      </c>
      <c r="N439" s="42">
        <v>185</v>
      </c>
      <c r="O439" s="42">
        <v>17.600000000000001</v>
      </c>
      <c r="P439" s="42">
        <v>10.511363636363635</v>
      </c>
      <c r="Q439" s="110">
        <v>200</v>
      </c>
      <c r="R439" s="42">
        <v>17</v>
      </c>
      <c r="S439" s="177">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5">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2677</v>
      </c>
      <c r="E440" s="83" t="s">
        <v>2505</v>
      </c>
      <c r="F440" s="83" t="s">
        <v>2492</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6">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1">
        <f>INVENTARIO[[#This Row],[Precio Final]]</f>
        <v>20</v>
      </c>
      <c r="I441" s="78">
        <f t="shared" si="38"/>
        <v>17.414318181818182</v>
      </c>
      <c r="J441" s="78">
        <v>1</v>
      </c>
      <c r="K441" s="112">
        <f>SUMIFS(VENTAS[Cantidad],VENTAS[Código del producto Vendido],INVENTARIO[[#This Row],[Code]])</f>
        <v>1</v>
      </c>
      <c r="L441" s="120">
        <f>INVENTARIO[[#This Row],[Entradas]]-INVENTARIO[[#This Row],[Salidas]]</f>
        <v>0</v>
      </c>
      <c r="M441" s="171">
        <f>INVENTARIO[[#This Row],[Precio Final]]*10%</f>
        <v>2</v>
      </c>
      <c r="N441" s="42">
        <v>140</v>
      </c>
      <c r="O441" s="42">
        <v>17.600000000000001</v>
      </c>
      <c r="P441" s="42">
        <v>7.9545454545454541</v>
      </c>
      <c r="Q441" s="110">
        <v>215</v>
      </c>
      <c r="R441" s="42">
        <v>17</v>
      </c>
      <c r="S441" s="177">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5">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6">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1">
        <f>INVENTARIO[[#This Row],[Precio Final]]</f>
        <v>20</v>
      </c>
      <c r="I443" s="78">
        <f t="shared" si="38"/>
        <v>17.414318181818182</v>
      </c>
      <c r="J443" s="78">
        <v>1</v>
      </c>
      <c r="K443" s="112">
        <f>SUMIFS(VENTAS[Cantidad],VENTAS[Código del producto Vendido],INVENTARIO[[#This Row],[Code]])</f>
        <v>1</v>
      </c>
      <c r="L443" s="120">
        <f>INVENTARIO[[#This Row],[Entradas]]-INVENTARIO[[#This Row],[Salidas]]</f>
        <v>0</v>
      </c>
      <c r="M443" s="171">
        <f>INVENTARIO[[#This Row],[Precio Final]]*10%</f>
        <v>2</v>
      </c>
      <c r="N443" s="42">
        <v>140</v>
      </c>
      <c r="O443" s="42">
        <v>17.600000000000001</v>
      </c>
      <c r="P443" s="42">
        <v>7.9545454545454541</v>
      </c>
      <c r="Q443" s="110">
        <v>215</v>
      </c>
      <c r="R443" s="42">
        <v>17</v>
      </c>
      <c r="S443" s="177">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5">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2493</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6">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2493</v>
      </c>
      <c r="F445" s="78" t="s">
        <v>695</v>
      </c>
      <c r="G445" s="78" t="s">
        <v>164</v>
      </c>
      <c r="H445" s="171">
        <f>INVENTARIO[[#This Row],[Precio Final]]</f>
        <v>15</v>
      </c>
      <c r="I445" s="78">
        <f t="shared" si="38"/>
        <v>11.750454545454545</v>
      </c>
      <c r="J445" s="78">
        <v>2</v>
      </c>
      <c r="K445" s="112">
        <f>SUMIFS(VENTAS[Cantidad],VENTAS[Código del producto Vendido],INVENTARIO[[#This Row],[Code]])</f>
        <v>1</v>
      </c>
      <c r="L445" s="120">
        <f>INVENTARIO[[#This Row],[Entradas]]-INVENTARIO[[#This Row],[Salidas]]</f>
        <v>1</v>
      </c>
      <c r="M445" s="171">
        <f>INVENTARIO[[#This Row],[Precio Final]]*10%</f>
        <v>1.5</v>
      </c>
      <c r="N445" s="42">
        <v>90</v>
      </c>
      <c r="O445" s="42">
        <v>17.600000000000001</v>
      </c>
      <c r="P445" s="42">
        <v>5.1136363636363633</v>
      </c>
      <c r="Q445" s="110">
        <v>160</v>
      </c>
      <c r="R445" s="42">
        <v>17</v>
      </c>
      <c r="S445" s="177">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5">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2493</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6">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2676</v>
      </c>
      <c r="E447" s="78" t="s">
        <v>2493</v>
      </c>
      <c r="F447" s="78" t="s">
        <v>698</v>
      </c>
      <c r="G447" s="78" t="s">
        <v>164</v>
      </c>
      <c r="H447" s="171">
        <f>INVENTARIO[[#This Row],[Precio Final]]</f>
        <v>15</v>
      </c>
      <c r="I447" s="78">
        <f t="shared" si="38"/>
        <v>11.622954545454544</v>
      </c>
      <c r="J447" s="78">
        <v>2</v>
      </c>
      <c r="K447" s="112">
        <f>SUMIFS(VENTAS[Cantidad],VENTAS[Código del producto Vendido],INVENTARIO[[#This Row],[Code]])</f>
        <v>0</v>
      </c>
      <c r="L447" s="120">
        <f>INVENTARIO[[#This Row],[Entradas]]-INVENTARIO[[#This Row],[Salidas]]</f>
        <v>2</v>
      </c>
      <c r="M447" s="171">
        <f>INVENTARIO[[#This Row],[Precio Final]]*10%</f>
        <v>1.5</v>
      </c>
      <c r="N447" s="42">
        <v>90</v>
      </c>
      <c r="O447" s="42">
        <v>17.600000000000001</v>
      </c>
      <c r="P447" s="42">
        <v>5.1136363636363633</v>
      </c>
      <c r="Q447" s="110">
        <v>155</v>
      </c>
      <c r="R447" s="42">
        <v>17</v>
      </c>
      <c r="S447" s="177">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5">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6">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2494</v>
      </c>
      <c r="F449" s="78" t="s">
        <v>697</v>
      </c>
      <c r="G449" s="78" t="s">
        <v>164</v>
      </c>
      <c r="H449" s="171">
        <f>INVENTARIO[[#This Row],[Precio Final]]</f>
        <v>25</v>
      </c>
      <c r="I449" s="78">
        <f t="shared" si="38"/>
        <v>21.034772727272724</v>
      </c>
      <c r="J449" s="78">
        <v>4</v>
      </c>
      <c r="K449" s="112">
        <f>SUMIFS(VENTAS[Cantidad],VENTAS[Código del producto Vendido],INVENTARIO[[#This Row],[Code]])</f>
        <v>4</v>
      </c>
      <c r="L449" s="120">
        <f>INVENTARIO[[#This Row],[Entradas]]-INVENTARIO[[#This Row],[Salidas]]</f>
        <v>0</v>
      </c>
      <c r="M449" s="171">
        <f>INVENTARIO[[#This Row],[Precio Final]]*10%</f>
        <v>2.5</v>
      </c>
      <c r="N449" s="42">
        <v>175</v>
      </c>
      <c r="O449" s="42">
        <v>17.600000000000001</v>
      </c>
      <c r="P449" s="42">
        <v>9.9431818181818166</v>
      </c>
      <c r="Q449" s="110">
        <v>240</v>
      </c>
      <c r="R449" s="42">
        <v>17</v>
      </c>
      <c r="S449" s="177">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5">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2495</v>
      </c>
      <c r="F450" s="78" t="s">
        <v>693</v>
      </c>
      <c r="G450" s="78" t="s">
        <v>164</v>
      </c>
      <c r="H450" s="171">
        <f>INVENTARIO[[#This Row],[Precio Final]]</f>
        <v>30</v>
      </c>
      <c r="I450" s="78">
        <f t="shared" si="38"/>
        <v>28.527954545454548</v>
      </c>
      <c r="J450" s="78">
        <v>1</v>
      </c>
      <c r="K450" s="112">
        <f>SUMIFS(VENTAS[Cantidad],VENTAS[Código del producto Vendido],INVENTARIO[[#This Row],[Code]])</f>
        <v>1</v>
      </c>
      <c r="L450" s="120">
        <f>INVENTARIO[[#This Row],[Entradas]]-INVENTARIO[[#This Row],[Salidas]]</f>
        <v>0</v>
      </c>
      <c r="M450" s="171">
        <f>INVENTARIO[[#This Row],[Precio Final]]*10%</f>
        <v>3</v>
      </c>
      <c r="N450" s="42">
        <v>233</v>
      </c>
      <c r="O450" s="42">
        <v>17.600000000000001</v>
      </c>
      <c r="P450" s="42">
        <v>13.238636363636363</v>
      </c>
      <c r="Q450" s="110">
        <v>340</v>
      </c>
      <c r="R450" s="42">
        <v>17</v>
      </c>
      <c r="S450" s="177">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5">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6">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1">
        <f>INVENTARIO[[#This Row],[Precio Final]]</f>
        <v>30</v>
      </c>
      <c r="I452" s="78">
        <f t="shared" si="38"/>
        <v>28.272954545454546</v>
      </c>
      <c r="J452" s="78">
        <v>1</v>
      </c>
      <c r="K452" s="112">
        <f>SUMIFS(VENTAS[Cantidad],VENTAS[Código del producto Vendido],INVENTARIO[[#This Row],[Code]])</f>
        <v>1</v>
      </c>
      <c r="L452" s="120">
        <f>INVENTARIO[[#This Row],[Entradas]]-INVENTARIO[[#This Row],[Salidas]]</f>
        <v>0</v>
      </c>
      <c r="M452" s="171">
        <f>INVENTARIO[[#This Row],[Precio Final]]*10%</f>
        <v>3</v>
      </c>
      <c r="N452" s="42">
        <v>233</v>
      </c>
      <c r="O452" s="42">
        <v>17.600000000000001</v>
      </c>
      <c r="P452" s="42">
        <v>13.238636363636363</v>
      </c>
      <c r="Q452" s="110">
        <v>330</v>
      </c>
      <c r="R452" s="42">
        <v>17</v>
      </c>
      <c r="S452" s="177">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5">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6">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78" t="s">
        <v>2845</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6">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2845</v>
      </c>
      <c r="E455" s="78" t="s">
        <v>2497</v>
      </c>
      <c r="F455" s="78" t="s">
        <v>2496</v>
      </c>
      <c r="G455" s="78" t="s">
        <v>164</v>
      </c>
      <c r="H455" s="171">
        <f>INVENTARIO[[#This Row],[Precio Final]]</f>
        <v>12</v>
      </c>
      <c r="I455" s="78">
        <f t="shared" si="38"/>
        <v>10.813636363636363</v>
      </c>
      <c r="J455" s="78">
        <v>1</v>
      </c>
      <c r="K455" s="112">
        <f>SUMIFS(VENTAS[Cantidad],VENTAS[Código del producto Vendido],INVENTARIO[[#This Row],[Code]])</f>
        <v>1</v>
      </c>
      <c r="L455" s="120">
        <f>INVENTARIO[[#This Row],[Entradas]]-INVENTARIO[[#This Row],[Salidas]]</f>
        <v>0</v>
      </c>
      <c r="M455" s="171">
        <f>INVENTARIO[[#This Row],[Precio Final]]*10%</f>
        <v>1.2000000000000002</v>
      </c>
      <c r="N455" s="42">
        <v>82</v>
      </c>
      <c r="O455" s="42">
        <v>17.600000000000001</v>
      </c>
      <c r="P455" s="42">
        <v>4.6590909090909083</v>
      </c>
      <c r="Q455" s="110">
        <v>150</v>
      </c>
      <c r="R455" s="42">
        <v>17</v>
      </c>
      <c r="S455" s="177">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5">
        <f>INVENTARIO[[#This Row],[Ganancia Unitaria]]*INVENTARIO[[#This Row],[Salidas]]</f>
        <v>4.7909090909090919</v>
      </c>
      <c r="Y455" s="42" t="s">
        <v>1303</v>
      </c>
      <c r="Z455" s="20"/>
      <c r="AA455" s="20">
        <f>INVENTARIO[[#This Row],[Costo total]]*INVENTARIO[[#This Row],[Entradas]]</f>
        <v>7.2090909090909081</v>
      </c>
      <c r="AB455" s="172">
        <f>INVENTARIO[[#This Row],[Stock Actual]]*INVENTARIO[[#This Row],[Costo total]]</f>
        <v>0</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6">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1">
        <f>INVENTARIO[[#This Row],[Precio Final]]</f>
        <v>25</v>
      </c>
      <c r="I457" s="78">
        <f t="shared" si="38"/>
        <v>22.307045454545452</v>
      </c>
      <c r="J457" s="78">
        <v>3</v>
      </c>
      <c r="K457" s="112">
        <f>SUMIFS(VENTAS[Cantidad],VENTAS[Código del producto Vendido],INVENTARIO[[#This Row],[Code]])</f>
        <v>3</v>
      </c>
      <c r="L457" s="120">
        <f>INVENTARIO[[#This Row],[Entradas]]-INVENTARIO[[#This Row],[Salidas]]</f>
        <v>0</v>
      </c>
      <c r="M457" s="171">
        <f>INVENTARIO[[#This Row],[Precio Final]]*10%</f>
        <v>2.5</v>
      </c>
      <c r="N457" s="42">
        <v>163</v>
      </c>
      <c r="O457" s="42">
        <v>17.600000000000001</v>
      </c>
      <c r="P457" s="42">
        <v>9.2613636363636349</v>
      </c>
      <c r="Q457" s="110">
        <v>330</v>
      </c>
      <c r="R457" s="42">
        <v>17</v>
      </c>
      <c r="S457" s="177">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5">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6">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1">
        <f>INVENTARIO[[#This Row],[Precio Final]]</f>
        <v>25</v>
      </c>
      <c r="I459" s="78">
        <f t="shared" ref="I459:I468" si="42">U459</f>
        <v>18.565909090909091</v>
      </c>
      <c r="J459" s="78">
        <v>1</v>
      </c>
      <c r="K459" s="112">
        <f>SUMIFS(VENTAS[Cantidad],VENTAS[Código del producto Vendido],INVENTARIO[[#This Row],[Code]])</f>
        <v>1</v>
      </c>
      <c r="L459" s="120">
        <f>INVENTARIO[[#This Row],[Entradas]]-INVENTARIO[[#This Row],[Salidas]]</f>
        <v>0</v>
      </c>
      <c r="M459" s="171">
        <f>INVENTARIO[[#This Row],[Precio Final]]*10%</f>
        <v>2.5</v>
      </c>
      <c r="N459" s="42">
        <v>158</v>
      </c>
      <c r="O459" s="42">
        <v>17.600000000000001</v>
      </c>
      <c r="P459" s="42">
        <v>8.9772727272727266</v>
      </c>
      <c r="Q459" s="110">
        <v>200</v>
      </c>
      <c r="R459" s="42">
        <v>17</v>
      </c>
      <c r="S459" s="177">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5">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6">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1">
        <f>INVENTARIO[[#This Row],[Precio Final]]</f>
        <v>30</v>
      </c>
      <c r="I461" s="78">
        <f t="shared" si="42"/>
        <v>32.058409090909088</v>
      </c>
      <c r="J461" s="78">
        <v>0</v>
      </c>
      <c r="K461" s="112">
        <f>SUMIFS(VENTAS[Cantidad],VENTAS[Código del producto Vendido],INVENTARIO[[#This Row],[Code]])</f>
        <v>0</v>
      </c>
      <c r="L461" s="120">
        <f>INVENTARIO[[#This Row],[Entradas]]-INVENTARIO[[#This Row],[Salidas]]</f>
        <v>0</v>
      </c>
      <c r="M461" s="171">
        <f>INVENTARIO[[#This Row],[Precio Final]]*10%</f>
        <v>3</v>
      </c>
      <c r="N461" s="42">
        <v>246</v>
      </c>
      <c r="O461" s="42">
        <v>17.600000000000001</v>
      </c>
      <c r="P461" s="42">
        <v>13.977272727272727</v>
      </c>
      <c r="Q461" s="110">
        <v>435</v>
      </c>
      <c r="R461" s="42">
        <v>17</v>
      </c>
      <c r="S461" s="177">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5">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2498</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6">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1">
        <f>INVENTARIO[[#This Row],[Precio Final]]</f>
        <v>28</v>
      </c>
      <c r="I463" s="78">
        <f t="shared" si="42"/>
        <v>32.058409090909088</v>
      </c>
      <c r="J463" s="78">
        <v>2</v>
      </c>
      <c r="K463" s="112">
        <f>SUMIFS(VENTAS[Cantidad],VENTAS[Código del producto Vendido],INVENTARIO[[#This Row],[Code]])</f>
        <v>2</v>
      </c>
      <c r="L463" s="120">
        <f>INVENTARIO[[#This Row],[Entradas]]-INVENTARIO[[#This Row],[Salidas]]</f>
        <v>0</v>
      </c>
      <c r="M463" s="171">
        <f>INVENTARIO[[#This Row],[Precio Final]]*10%</f>
        <v>2.8000000000000003</v>
      </c>
      <c r="N463" s="42">
        <v>246</v>
      </c>
      <c r="O463" s="42">
        <v>17.600000000000001</v>
      </c>
      <c r="P463" s="42">
        <v>13.977272727272727</v>
      </c>
      <c r="Q463" s="110">
        <v>435</v>
      </c>
      <c r="R463" s="42">
        <v>17</v>
      </c>
      <c r="S463" s="177">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5">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2676</v>
      </c>
      <c r="E464" s="83" t="s">
        <v>2498</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6">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2845</v>
      </c>
      <c r="E465" s="78" t="s">
        <v>1094</v>
      </c>
      <c r="F465" s="78" t="s">
        <v>698</v>
      </c>
      <c r="G465" s="78" t="s">
        <v>164</v>
      </c>
      <c r="H465" s="171">
        <f>INVENTARIO[[#This Row],[Precio Final]]</f>
        <v>12</v>
      </c>
      <c r="I465" s="78">
        <f t="shared" si="42"/>
        <v>10.176136363636363</v>
      </c>
      <c r="J465" s="78">
        <v>1</v>
      </c>
      <c r="K465" s="112">
        <f>SUMIFS(VENTAS[Cantidad],VENTAS[Código del producto Vendido],INVENTARIO[[#This Row],[Code]])</f>
        <v>1</v>
      </c>
      <c r="L465" s="120">
        <f>INVENTARIO[[#This Row],[Entradas]]-INVENTARIO[[#This Row],[Salidas]]</f>
        <v>0</v>
      </c>
      <c r="M465" s="171">
        <f>INVENTARIO[[#This Row],[Precio Final]]*10%</f>
        <v>1.2000000000000002</v>
      </c>
      <c r="N465" s="42">
        <v>82</v>
      </c>
      <c r="O465" s="42">
        <v>17.600000000000001</v>
      </c>
      <c r="P465" s="42">
        <v>4.6590909090909083</v>
      </c>
      <c r="Q465" s="110">
        <v>125</v>
      </c>
      <c r="R465" s="42">
        <v>17</v>
      </c>
      <c r="S465" s="177">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5">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78" t="s">
        <v>2845</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6">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2845</v>
      </c>
      <c r="E467" s="78" t="s">
        <v>2499</v>
      </c>
      <c r="F467" s="78" t="s">
        <v>2500</v>
      </c>
      <c r="G467" s="78" t="s">
        <v>164</v>
      </c>
      <c r="H467" s="171">
        <f>INVENTARIO[[#This Row],[Precio Final]]</f>
        <v>12</v>
      </c>
      <c r="I467" s="78">
        <f t="shared" si="42"/>
        <v>10.176136363636363</v>
      </c>
      <c r="J467" s="78">
        <v>3</v>
      </c>
      <c r="K467" s="112">
        <f>SUMIFS(VENTAS[Cantidad],VENTAS[Código del producto Vendido],INVENTARIO[[#This Row],[Code]])</f>
        <v>0</v>
      </c>
      <c r="L467" s="120">
        <f>INVENTARIO[[#This Row],[Entradas]]-INVENTARIO[[#This Row],[Salidas]]</f>
        <v>3</v>
      </c>
      <c r="M467" s="171">
        <f>INVENTARIO[[#This Row],[Precio Final]]*10%</f>
        <v>1.2000000000000002</v>
      </c>
      <c r="N467" s="42">
        <v>82</v>
      </c>
      <c r="O467" s="42">
        <v>17.600000000000001</v>
      </c>
      <c r="P467" s="42">
        <v>4.6590909090909083</v>
      </c>
      <c r="Q467" s="110">
        <v>125</v>
      </c>
      <c r="R467" s="42">
        <v>17</v>
      </c>
      <c r="S467" s="177">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5">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6">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2675</v>
      </c>
      <c r="E469" s="78" t="s">
        <v>2501</v>
      </c>
      <c r="F469" s="78" t="s">
        <v>698</v>
      </c>
      <c r="G469" s="78" t="s">
        <v>164</v>
      </c>
      <c r="H469" s="171">
        <f>INVENTARIO[[#This Row],[Precio Final]]</f>
        <v>25</v>
      </c>
      <c r="I469" s="78">
        <f t="shared" ref="I469:I492" si="44">U469</f>
        <v>22.987499999999997</v>
      </c>
      <c r="J469" s="78">
        <v>2</v>
      </c>
      <c r="K469" s="112">
        <f>SUMIFS(VENTAS[Cantidad],VENTAS[Código del producto Vendido],INVENTARIO[[#This Row],[Code]])</f>
        <v>1</v>
      </c>
      <c r="L469" s="120">
        <f>INVENTARIO[[#This Row],[Entradas]]-INVENTARIO[[#This Row],[Salidas]]</f>
        <v>1</v>
      </c>
      <c r="M469" s="171">
        <f>INVENTARIO[[#This Row],[Precio Final]]*10%</f>
        <v>2.5</v>
      </c>
      <c r="N469" s="42">
        <v>165</v>
      </c>
      <c r="O469" s="42">
        <v>17.600000000000001</v>
      </c>
      <c r="P469" s="42">
        <v>9.375</v>
      </c>
      <c r="Q469" s="110">
        <v>350</v>
      </c>
      <c r="R469" s="42">
        <v>17</v>
      </c>
      <c r="S469" s="177">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5">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6">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2845</v>
      </c>
      <c r="E471" s="78" t="s">
        <v>1090</v>
      </c>
      <c r="F471" s="78" t="s">
        <v>698</v>
      </c>
      <c r="G471" s="78" t="s">
        <v>164</v>
      </c>
      <c r="H471" s="171">
        <f>INVENTARIO[[#This Row],[Precio Final]]</f>
        <v>12</v>
      </c>
      <c r="I471" s="78">
        <f t="shared" si="44"/>
        <v>10.217045454545453</v>
      </c>
      <c r="J471" s="78">
        <v>1</v>
      </c>
      <c r="K471" s="112">
        <f>SUMIFS(VENTAS[Cantidad],VENTAS[Código del producto Vendido],INVENTARIO[[#This Row],[Code]])</f>
        <v>1</v>
      </c>
      <c r="L471" s="120">
        <f>INVENTARIO[[#This Row],[Entradas]]-INVENTARIO[[#This Row],[Salidas]]</f>
        <v>0</v>
      </c>
      <c r="M471" s="171">
        <f>INVENTARIO[[#This Row],[Precio Final]]*10%</f>
        <v>1.2000000000000002</v>
      </c>
      <c r="N471" s="42">
        <v>75</v>
      </c>
      <c r="O471" s="42">
        <v>17.600000000000001</v>
      </c>
      <c r="P471" s="42">
        <v>4.2613636363636358</v>
      </c>
      <c r="Q471" s="110">
        <v>150</v>
      </c>
      <c r="R471" s="42">
        <v>17</v>
      </c>
      <c r="S471" s="177">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5">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78" t="s">
        <v>2845</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6">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2845</v>
      </c>
      <c r="E473" s="78" t="s">
        <v>1090</v>
      </c>
      <c r="F473" s="78" t="s">
        <v>695</v>
      </c>
      <c r="G473" s="78" t="s">
        <v>164</v>
      </c>
      <c r="H473" s="171">
        <f>INVENTARIO[[#This Row],[Precio Final]]</f>
        <v>12</v>
      </c>
      <c r="I473" s="78">
        <f t="shared" si="44"/>
        <v>10.217045454545453</v>
      </c>
      <c r="J473" s="78">
        <v>1</v>
      </c>
      <c r="K473" s="112">
        <f>SUMIFS(VENTAS[Cantidad],VENTAS[Código del producto Vendido],INVENTARIO[[#This Row],[Code]])</f>
        <v>1</v>
      </c>
      <c r="L473" s="120">
        <f>INVENTARIO[[#This Row],[Entradas]]-INVENTARIO[[#This Row],[Salidas]]</f>
        <v>0</v>
      </c>
      <c r="M473" s="171">
        <f>INVENTARIO[[#This Row],[Precio Final]]*10%</f>
        <v>1.2000000000000002</v>
      </c>
      <c r="N473" s="42">
        <v>75</v>
      </c>
      <c r="O473" s="42">
        <v>17.600000000000001</v>
      </c>
      <c r="P473" s="42">
        <v>4.2613636363636358</v>
      </c>
      <c r="Q473" s="110">
        <v>150</v>
      </c>
      <c r="R473" s="42">
        <v>17</v>
      </c>
      <c r="S473" s="177">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5">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6">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1">
        <f>INVENTARIO[[#This Row],[Precio Final]]</f>
        <v>25</v>
      </c>
      <c r="I475" s="78">
        <f t="shared" si="44"/>
        <v>23.291590909090907</v>
      </c>
      <c r="J475" s="78">
        <v>1</v>
      </c>
      <c r="K475" s="112">
        <f>SUMIFS(VENTAS[Cantidad],VENTAS[Código del producto Vendido],INVENTARIO[[#This Row],[Code]])</f>
        <v>1</v>
      </c>
      <c r="L475" s="120">
        <f>INVENTARIO[[#This Row],[Entradas]]-INVENTARIO[[#This Row],[Salidas]]</f>
        <v>0</v>
      </c>
      <c r="M475" s="171">
        <f>INVENTARIO[[#This Row],[Precio Final]]*10%</f>
        <v>2.5</v>
      </c>
      <c r="N475" s="42">
        <v>194</v>
      </c>
      <c r="O475" s="42">
        <v>17.600000000000001</v>
      </c>
      <c r="P475" s="42">
        <v>11.022727272727272</v>
      </c>
      <c r="Q475" s="110">
        <v>265</v>
      </c>
      <c r="R475" s="42">
        <v>17</v>
      </c>
      <c r="S475" s="177">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5">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2677</v>
      </c>
      <c r="E476" s="83" t="s">
        <v>2502</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6">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2845</v>
      </c>
      <c r="E477" s="78" t="s">
        <v>1095</v>
      </c>
      <c r="F477" s="78" t="s">
        <v>698</v>
      </c>
      <c r="G477" s="78" t="s">
        <v>164</v>
      </c>
      <c r="H477" s="171">
        <f>INVENTARIO[[#This Row],[Precio Final]]</f>
        <v>12</v>
      </c>
      <c r="I477" s="78">
        <f t="shared" si="44"/>
        <v>11.451818181818183</v>
      </c>
      <c r="J477" s="78">
        <v>1</v>
      </c>
      <c r="K477" s="112">
        <f>SUMIFS(VENTAS[Cantidad],VENTAS[Código del producto Vendido],INVENTARIO[[#This Row],[Code]])</f>
        <v>1</v>
      </c>
      <c r="L477" s="120">
        <f>INVENTARIO[[#This Row],[Entradas]]-INVENTARIO[[#This Row],[Salidas]]</f>
        <v>0</v>
      </c>
      <c r="M477" s="171">
        <f>INVENTARIO[[#This Row],[Precio Final]]*10%</f>
        <v>1.2000000000000002</v>
      </c>
      <c r="N477" s="42">
        <v>85</v>
      </c>
      <c r="O477" s="42">
        <v>17.600000000000001</v>
      </c>
      <c r="P477" s="42">
        <v>4.8295454545454541</v>
      </c>
      <c r="Q477" s="110">
        <v>165</v>
      </c>
      <c r="R477" s="42">
        <v>17</v>
      </c>
      <c r="S477" s="177">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5">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78" t="s">
        <v>2845</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6">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2845</v>
      </c>
      <c r="E479" s="78" t="s">
        <v>2497</v>
      </c>
      <c r="F479" s="78" t="s">
        <v>2367</v>
      </c>
      <c r="G479" s="78" t="s">
        <v>164</v>
      </c>
      <c r="H479" s="171">
        <f>INVENTARIO[[#This Row],[Precio Final]]</f>
        <v>10</v>
      </c>
      <c r="I479" s="78">
        <f t="shared" si="44"/>
        <v>11.069318181818181</v>
      </c>
      <c r="J479" s="78">
        <v>1</v>
      </c>
      <c r="K479" s="112">
        <f>SUMIFS(VENTAS[Cantidad],VENTAS[Código del producto Vendido],INVENTARIO[[#This Row],[Code]])</f>
        <v>1</v>
      </c>
      <c r="L479" s="120">
        <f>INVENTARIO[[#This Row],[Entradas]]-INVENTARIO[[#This Row],[Salidas]]</f>
        <v>0</v>
      </c>
      <c r="M479" s="171">
        <f>INVENTARIO[[#This Row],[Precio Final]]*10%</f>
        <v>1</v>
      </c>
      <c r="N479" s="42">
        <v>85</v>
      </c>
      <c r="O479" s="42">
        <v>17.600000000000001</v>
      </c>
      <c r="P479" s="42">
        <v>4.8295454545454541</v>
      </c>
      <c r="Q479" s="110">
        <v>150</v>
      </c>
      <c r="R479" s="42">
        <v>17</v>
      </c>
      <c r="S479" s="177">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5">
        <f>INVENTARIO[[#This Row],[Ganancia Unitaria]]*INVENTARIO[[#This Row],[Salidas]]</f>
        <v>2.620454545454546</v>
      </c>
      <c r="Y479" s="42"/>
      <c r="Z479" s="20"/>
      <c r="AA479" s="20">
        <f>INVENTARIO[[#This Row],[Costo total]]*INVENTARIO[[#This Row],[Entradas]]</f>
        <v>7.379545454545454</v>
      </c>
      <c r="AB479" s="172">
        <f>INVENTARIO[[#This Row],[Stock Actual]]*INVENTARIO[[#This Row],[Costo total]]</f>
        <v>0</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6">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2845</v>
      </c>
      <c r="E481" s="78" t="s">
        <v>2503</v>
      </c>
      <c r="F481" s="78" t="s">
        <v>697</v>
      </c>
      <c r="G481" s="78" t="s">
        <v>164</v>
      </c>
      <c r="H481" s="171">
        <f>INVENTARIO[[#This Row],[Precio Final]]</f>
        <v>14</v>
      </c>
      <c r="I481" s="78">
        <f t="shared" si="44"/>
        <v>13.919999999999998</v>
      </c>
      <c r="J481" s="78">
        <v>2</v>
      </c>
      <c r="K481" s="112">
        <f>SUMIFS(VENTAS[Cantidad],VENTAS[Código del producto Vendido],INVENTARIO[[#This Row],[Code]])</f>
        <v>0</v>
      </c>
      <c r="L481" s="120">
        <f>INVENTARIO[[#This Row],[Entradas]]-INVENTARIO[[#This Row],[Salidas]]</f>
        <v>2</v>
      </c>
      <c r="M481" s="171">
        <f>INVENTARIO[[#This Row],[Precio Final]]*10%</f>
        <v>1.4000000000000001</v>
      </c>
      <c r="N481" s="42">
        <v>99</v>
      </c>
      <c r="O481" s="42">
        <v>17.600000000000001</v>
      </c>
      <c r="P481" s="42">
        <v>5.6249999999999991</v>
      </c>
      <c r="Q481" s="110">
        <v>215</v>
      </c>
      <c r="R481" s="42">
        <v>17</v>
      </c>
      <c r="S481" s="177">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5">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78" t="s">
        <v>2845</v>
      </c>
      <c r="E482" s="83" t="s">
        <v>2503</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6">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2845</v>
      </c>
      <c r="E483" s="78" t="s">
        <v>2504</v>
      </c>
      <c r="F483" s="78" t="s">
        <v>698</v>
      </c>
      <c r="G483" s="78" t="s">
        <v>164</v>
      </c>
      <c r="H483" s="171">
        <f>INVENTARIO[[#This Row],[Precio Final]]</f>
        <v>14</v>
      </c>
      <c r="I483" s="78">
        <f t="shared" si="44"/>
        <v>13.919999999999998</v>
      </c>
      <c r="J483" s="78">
        <v>1</v>
      </c>
      <c r="K483" s="112">
        <f>SUMIFS(VENTAS[Cantidad],VENTAS[Código del producto Vendido],INVENTARIO[[#This Row],[Code]])</f>
        <v>1</v>
      </c>
      <c r="L483" s="120">
        <f>INVENTARIO[[#This Row],[Entradas]]-INVENTARIO[[#This Row],[Salidas]]</f>
        <v>0</v>
      </c>
      <c r="M483" s="171">
        <f>INVENTARIO[[#This Row],[Precio Final]]*10%</f>
        <v>1.4000000000000001</v>
      </c>
      <c r="N483" s="42">
        <v>99</v>
      </c>
      <c r="O483" s="42">
        <v>17.600000000000001</v>
      </c>
      <c r="P483" s="42">
        <v>5.6249999999999991</v>
      </c>
      <c r="Q483" s="110">
        <v>215</v>
      </c>
      <c r="R483" s="42">
        <v>17</v>
      </c>
      <c r="S483" s="177">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5">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2505</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6">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2505</v>
      </c>
      <c r="F485" s="78" t="s">
        <v>2395</v>
      </c>
      <c r="G485" s="78" t="s">
        <v>164</v>
      </c>
      <c r="H485" s="171">
        <f>INVENTARIO[[#This Row],[Precio Final]]</f>
        <v>25</v>
      </c>
      <c r="I485" s="78">
        <f t="shared" si="44"/>
        <v>22.990909090909089</v>
      </c>
      <c r="J485" s="78">
        <v>2</v>
      </c>
      <c r="K485" s="112">
        <f>SUMIFS(VENTAS[Cantidad],VENTAS[Código del producto Vendido],INVENTARIO[[#This Row],[Code]])</f>
        <v>1</v>
      </c>
      <c r="L485" s="120">
        <f>INVENTARIO[[#This Row],[Entradas]]-INVENTARIO[[#This Row],[Salidas]]</f>
        <v>1</v>
      </c>
      <c r="M485" s="171">
        <f>INVENTARIO[[#This Row],[Precio Final]]*10%</f>
        <v>2.5</v>
      </c>
      <c r="N485" s="42">
        <v>180</v>
      </c>
      <c r="O485" s="42">
        <v>17.600000000000001</v>
      </c>
      <c r="P485" s="42">
        <v>10.227272727272727</v>
      </c>
      <c r="Q485" s="110">
        <v>300</v>
      </c>
      <c r="R485" s="42">
        <v>17</v>
      </c>
      <c r="S485" s="177">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5">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6">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2677</v>
      </c>
      <c r="E487" s="78" t="s">
        <v>1102</v>
      </c>
      <c r="F487" s="78" t="s">
        <v>693</v>
      </c>
      <c r="G487" s="78" t="s">
        <v>164</v>
      </c>
      <c r="H487" s="171">
        <f>INVENTARIO[[#This Row],[Precio Final]]</f>
        <v>35</v>
      </c>
      <c r="I487" s="78">
        <f t="shared" si="44"/>
        <v>37.094318181818181</v>
      </c>
      <c r="J487" s="78">
        <v>1</v>
      </c>
      <c r="K487" s="112">
        <f>SUMIFS(VENTAS[Cantidad],VENTAS[Código del producto Vendido],INVENTARIO[[#This Row],[Code]])</f>
        <v>0</v>
      </c>
      <c r="L487" s="120">
        <f>INVENTARIO[[#This Row],[Entradas]]-INVENTARIO[[#This Row],[Salidas]]</f>
        <v>1</v>
      </c>
      <c r="M487" s="171">
        <f>INVENTARIO[[#This Row],[Precio Final]]*10%</f>
        <v>3.5</v>
      </c>
      <c r="N487" s="42">
        <v>272</v>
      </c>
      <c r="O487" s="42">
        <v>17.600000000000001</v>
      </c>
      <c r="P487" s="42">
        <v>15.454545454545453</v>
      </c>
      <c r="Q487" s="110">
        <v>530</v>
      </c>
      <c r="R487" s="42">
        <v>17.5</v>
      </c>
      <c r="S487" s="177">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5">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2677</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6">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1">
        <f>INVENTARIO[[#This Row],[Precio Final]]</f>
        <v>35</v>
      </c>
      <c r="I489" s="78">
        <f t="shared" si="44"/>
        <v>33.288068181818183</v>
      </c>
      <c r="J489" s="78">
        <v>2</v>
      </c>
      <c r="K489" s="112">
        <f>SUMIFS(VENTAS[Cantidad],VENTAS[Código del producto Vendido],INVENTARIO[[#This Row],[Code]])</f>
        <v>1</v>
      </c>
      <c r="L489" s="120">
        <f>INVENTARIO[[#This Row],[Entradas]]-INVENTARIO[[#This Row],[Salidas]]</f>
        <v>1</v>
      </c>
      <c r="M489" s="171">
        <f>INVENTARIO[[#This Row],[Precio Final]]*10%</f>
        <v>3.5</v>
      </c>
      <c r="N489" s="42">
        <v>272</v>
      </c>
      <c r="O489" s="42">
        <v>17.600000000000001</v>
      </c>
      <c r="P489" s="42">
        <v>15.454545454545453</v>
      </c>
      <c r="Q489" s="110">
        <v>385</v>
      </c>
      <c r="R489" s="42">
        <v>17.5</v>
      </c>
      <c r="S489" s="177">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5">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6">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2845</v>
      </c>
      <c r="E491" s="78" t="s">
        <v>1103</v>
      </c>
      <c r="F491" s="78" t="s">
        <v>692</v>
      </c>
      <c r="G491" s="78" t="s">
        <v>164</v>
      </c>
      <c r="H491" s="171">
        <f>INVENTARIO[[#This Row],[Precio Final]]</f>
        <v>12</v>
      </c>
      <c r="I491" s="78">
        <f t="shared" si="44"/>
        <v>10.735227272727272</v>
      </c>
      <c r="J491" s="78">
        <v>1</v>
      </c>
      <c r="K491" s="112">
        <f>SUMIFS(VENTAS[Cantidad],VENTAS[Código del producto Vendido],INVENTARIO[[#This Row],[Code]])</f>
        <v>1</v>
      </c>
      <c r="L491" s="120">
        <f>INVENTARIO[[#This Row],[Entradas]]-INVENTARIO[[#This Row],[Salidas]]</f>
        <v>0</v>
      </c>
      <c r="M491" s="171">
        <f>INVENTARIO[[#This Row],[Precio Final]]*10%</f>
        <v>1.2000000000000002</v>
      </c>
      <c r="N491" s="42">
        <v>89</v>
      </c>
      <c r="O491" s="42">
        <v>17.600000000000001</v>
      </c>
      <c r="P491" s="42">
        <v>5.0568181818181817</v>
      </c>
      <c r="Q491" s="110">
        <v>120</v>
      </c>
      <c r="R491" s="42">
        <v>17.5</v>
      </c>
      <c r="S491" s="177">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5">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78" t="s">
        <v>2845</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6">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2845</v>
      </c>
      <c r="E493" s="78" t="s">
        <v>1103</v>
      </c>
      <c r="F493" s="78" t="s">
        <v>697</v>
      </c>
      <c r="G493" s="78" t="s">
        <v>164</v>
      </c>
      <c r="H493" s="171">
        <f>INVENTARIO[[#This Row],[Precio Final]]</f>
        <v>12</v>
      </c>
      <c r="I493" s="78">
        <f t="shared" ref="I493:I510" si="46">U493</f>
        <v>10.735227272727272</v>
      </c>
      <c r="J493" s="78">
        <v>1</v>
      </c>
      <c r="K493" s="112">
        <f>SUMIFS(VENTAS[Cantidad],VENTAS[Código del producto Vendido],INVENTARIO[[#This Row],[Code]])</f>
        <v>1</v>
      </c>
      <c r="L493" s="120">
        <f>INVENTARIO[[#This Row],[Entradas]]-INVENTARIO[[#This Row],[Salidas]]</f>
        <v>0</v>
      </c>
      <c r="M493" s="171">
        <f>INVENTARIO[[#This Row],[Precio Final]]*10%</f>
        <v>1.2000000000000002</v>
      </c>
      <c r="N493" s="42">
        <v>89</v>
      </c>
      <c r="O493" s="42">
        <v>17.600000000000001</v>
      </c>
      <c r="P493" s="42">
        <v>5.0568181818181817</v>
      </c>
      <c r="Q493" s="110">
        <v>120</v>
      </c>
      <c r="R493" s="42">
        <v>17.5</v>
      </c>
      <c r="S493" s="177">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5">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2506</v>
      </c>
      <c r="F494" s="83" t="s">
        <v>692</v>
      </c>
      <c r="G494" s="83" t="s">
        <v>164</v>
      </c>
      <c r="H494" s="171">
        <f>INVENTARIO[[#This Row],[Precio Final]]</f>
        <v>19</v>
      </c>
      <c r="I494" s="83">
        <f t="shared" si="46"/>
        <v>12.157499999999999</v>
      </c>
      <c r="J494" s="83">
        <v>1</v>
      </c>
      <c r="K494" s="112">
        <f>SUMIFS(VENTAS[Cantidad],VENTAS[Código del producto Vendido],INVENTARIO[[#This Row],[Code]])</f>
        <v>1</v>
      </c>
      <c r="L494" s="121">
        <f>INVENTARIO[[#This Row],[Entradas]]-INVENTARIO[[#This Row],[Salidas]]</f>
        <v>0</v>
      </c>
      <c r="M494" s="171">
        <f>INVENTARIO[[#This Row],[Precio Final]]*10%</f>
        <v>1.9000000000000001</v>
      </c>
      <c r="N494" s="43">
        <v>110</v>
      </c>
      <c r="O494" s="43">
        <v>17.600000000000001</v>
      </c>
      <c r="P494" s="43">
        <v>6.2499999999999991</v>
      </c>
      <c r="Q494" s="112">
        <v>106</v>
      </c>
      <c r="R494" s="43">
        <v>17.5</v>
      </c>
      <c r="S494" s="176">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10.895000000000001</v>
      </c>
      <c r="Y494" s="43"/>
      <c r="Z494" s="43"/>
      <c r="AA494" s="43">
        <f>INVENTARIO[[#This Row],[Costo total]]*INVENTARIO[[#This Row],[Entradas]]</f>
        <v>8.1049999999999986</v>
      </c>
      <c r="AB494" s="172">
        <f>INVENTARIO[[#This Row],[Stock Actual]]*INVENTARIO[[#This Row],[Costo total]]</f>
        <v>0</v>
      </c>
    </row>
    <row r="495" spans="1:28" ht="55" customHeight="1" x14ac:dyDescent="0.15">
      <c r="A495" s="42" t="s">
        <v>1175</v>
      </c>
      <c r="B495" s="173"/>
      <c r="C495" s="174" t="s">
        <v>12</v>
      </c>
      <c r="D495" s="78" t="s">
        <v>2330</v>
      </c>
      <c r="E495" s="78" t="s">
        <v>1104</v>
      </c>
      <c r="F495" s="78" t="s">
        <v>695</v>
      </c>
      <c r="G495" s="78" t="s">
        <v>164</v>
      </c>
      <c r="H495" s="171">
        <f>INVENTARIO[[#This Row],[Precio Final]]</f>
        <v>19</v>
      </c>
      <c r="I495" s="78">
        <f t="shared" si="46"/>
        <v>12.157499999999999</v>
      </c>
      <c r="J495" s="78">
        <v>1</v>
      </c>
      <c r="K495" s="112">
        <f>SUMIFS(VENTAS[Cantidad],VENTAS[Código del producto Vendido],INVENTARIO[[#This Row],[Code]])</f>
        <v>1</v>
      </c>
      <c r="L495" s="120">
        <f>INVENTARIO[[#This Row],[Entradas]]-INVENTARIO[[#This Row],[Salidas]]</f>
        <v>0</v>
      </c>
      <c r="M495" s="171">
        <f>INVENTARIO[[#This Row],[Precio Final]]*10%</f>
        <v>1.9000000000000001</v>
      </c>
      <c r="N495" s="42">
        <v>110</v>
      </c>
      <c r="O495" s="42">
        <v>17.600000000000001</v>
      </c>
      <c r="P495" s="42">
        <v>6.2499999999999991</v>
      </c>
      <c r="Q495" s="110">
        <v>106</v>
      </c>
      <c r="R495" s="42">
        <v>17.5</v>
      </c>
      <c r="S495" s="177">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5">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6">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2845</v>
      </c>
      <c r="E497" s="78" t="s">
        <v>1106</v>
      </c>
      <c r="F497" s="78" t="s">
        <v>692</v>
      </c>
      <c r="G497" s="78" t="s">
        <v>164</v>
      </c>
      <c r="H497" s="171">
        <f>INVENTARIO[[#This Row],[Precio Final]]</f>
        <v>12</v>
      </c>
      <c r="I497" s="78">
        <f t="shared" si="46"/>
        <v>10.138636363636362</v>
      </c>
      <c r="J497" s="78">
        <v>1</v>
      </c>
      <c r="K497" s="112">
        <f>SUMIFS(VENTAS[Cantidad],VENTAS[Código del producto Vendido],INVENTARIO[[#This Row],[Code]])</f>
        <v>1</v>
      </c>
      <c r="L497" s="120">
        <f>INVENTARIO[[#This Row],[Entradas]]-INVENTARIO[[#This Row],[Salidas]]</f>
        <v>0</v>
      </c>
      <c r="M497" s="171">
        <f>INVENTARIO[[#This Row],[Precio Final]]*10%</f>
        <v>1.2000000000000002</v>
      </c>
      <c r="N497" s="42">
        <v>82</v>
      </c>
      <c r="O497" s="42">
        <v>17.600000000000001</v>
      </c>
      <c r="P497" s="42">
        <v>4.6590909090909083</v>
      </c>
      <c r="Q497" s="110">
        <v>120</v>
      </c>
      <c r="R497" s="42">
        <v>17.5</v>
      </c>
      <c r="S497" s="177">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5">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78" t="s">
        <v>2845</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6">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2845</v>
      </c>
      <c r="E499" s="78" t="s">
        <v>1106</v>
      </c>
      <c r="F499" s="78" t="s">
        <v>697</v>
      </c>
      <c r="G499" s="78" t="s">
        <v>164</v>
      </c>
      <c r="H499" s="171">
        <f>INVENTARIO[[#This Row],[Precio Final]]</f>
        <v>12</v>
      </c>
      <c r="I499" s="78">
        <f t="shared" si="46"/>
        <v>10.138636363636362</v>
      </c>
      <c r="J499" s="78">
        <v>1</v>
      </c>
      <c r="K499" s="112">
        <f>SUMIFS(VENTAS[Cantidad],VENTAS[Código del producto Vendido],INVENTARIO[[#This Row],[Code]])</f>
        <v>1</v>
      </c>
      <c r="L499" s="120">
        <f>INVENTARIO[[#This Row],[Entradas]]-INVENTARIO[[#This Row],[Salidas]]</f>
        <v>0</v>
      </c>
      <c r="M499" s="171">
        <f>INVENTARIO[[#This Row],[Precio Final]]*10%</f>
        <v>1.2000000000000002</v>
      </c>
      <c r="N499" s="42">
        <v>82</v>
      </c>
      <c r="O499" s="42">
        <v>17.600000000000001</v>
      </c>
      <c r="P499" s="42">
        <v>4.6590909090909083</v>
      </c>
      <c r="Q499" s="110">
        <v>120</v>
      </c>
      <c r="R499" s="42">
        <v>17.5</v>
      </c>
      <c r="S499" s="177">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5">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78" t="s">
        <v>2845</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6">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1">
        <f>INVENTARIO[[#This Row],[Precio Final]]</f>
        <v>12</v>
      </c>
      <c r="I501" s="78">
        <f t="shared" si="46"/>
        <v>5.7051136363636363</v>
      </c>
      <c r="J501" s="78">
        <v>1</v>
      </c>
      <c r="K501" s="112">
        <f>SUMIFS(VENTAS[Cantidad],VENTAS[Código del producto Vendido],INVENTARIO[[#This Row],[Code]])</f>
        <v>1</v>
      </c>
      <c r="L501" s="120">
        <f>INVENTARIO[[#This Row],[Entradas]]-INVENTARIO[[#This Row],[Salidas]]</f>
        <v>0</v>
      </c>
      <c r="M501" s="171">
        <f>INVENTARIO[[#This Row],[Precio Final]]*10%</f>
        <v>1.2000000000000002</v>
      </c>
      <c r="N501" s="42">
        <v>50</v>
      </c>
      <c r="O501" s="42">
        <v>17.600000000000001</v>
      </c>
      <c r="P501" s="42">
        <v>2.8409090909090908</v>
      </c>
      <c r="Q501" s="110">
        <v>55</v>
      </c>
      <c r="R501" s="42">
        <v>17.5</v>
      </c>
      <c r="S501" s="177">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5">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6">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1">
        <f>INVENTARIO[[#This Row],[Precio Final]]</f>
        <v>35</v>
      </c>
      <c r="I503" s="78">
        <f t="shared" si="46"/>
        <v>37.022727272727266</v>
      </c>
      <c r="J503" s="78">
        <v>3</v>
      </c>
      <c r="K503" s="112">
        <f>SUMIFS(VENTAS[Cantidad],VENTAS[Código del producto Vendido],INVENTARIO[[#This Row],[Code]])</f>
        <v>3</v>
      </c>
      <c r="L503" s="120">
        <f>INVENTARIO[[#This Row],[Entradas]]-INVENTARIO[[#This Row],[Salidas]]</f>
        <v>0</v>
      </c>
      <c r="M503" s="171">
        <f>INVENTARIO[[#This Row],[Precio Final]]*10%</f>
        <v>3.5</v>
      </c>
      <c r="N503" s="42">
        <v>265</v>
      </c>
      <c r="O503" s="42">
        <v>17.600000000000001</v>
      </c>
      <c r="P503" s="42">
        <v>15.05681818181818</v>
      </c>
      <c r="Q503" s="110">
        <v>550</v>
      </c>
      <c r="R503" s="42">
        <v>17.5</v>
      </c>
      <c r="S503" s="177">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5">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6">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2507</v>
      </c>
      <c r="F505" s="78" t="s">
        <v>697</v>
      </c>
      <c r="G505" s="78" t="s">
        <v>164</v>
      </c>
      <c r="H505" s="171">
        <f>INVENTARIO[[#This Row],[Precio Final]]</f>
        <v>25</v>
      </c>
      <c r="I505" s="78">
        <f t="shared" si="46"/>
        <v>21.9375</v>
      </c>
      <c r="J505" s="78">
        <v>1</v>
      </c>
      <c r="K505" s="112">
        <f>SUMIFS(VENTAS[Cantidad],VENTAS[Código del producto Vendido],INVENTARIO[[#This Row],[Code]])</f>
        <v>0</v>
      </c>
      <c r="L505" s="120">
        <f>INVENTARIO[[#This Row],[Entradas]]-INVENTARIO[[#This Row],[Salidas]]</f>
        <v>1</v>
      </c>
      <c r="M505" s="171">
        <f>INVENTARIO[[#This Row],[Precio Final]]*10%</f>
        <v>2.5</v>
      </c>
      <c r="N505" s="42">
        <v>165</v>
      </c>
      <c r="O505" s="42">
        <v>17.600000000000001</v>
      </c>
      <c r="P505" s="42">
        <v>9.375</v>
      </c>
      <c r="Q505" s="110">
        <v>300</v>
      </c>
      <c r="R505" s="42">
        <v>17.5</v>
      </c>
      <c r="S505" s="177">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5">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6">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1">
        <f>INVENTARIO[[#This Row],[Precio Final]]</f>
        <v>35</v>
      </c>
      <c r="I507" s="78">
        <f t="shared" si="46"/>
        <v>41.284090909090907</v>
      </c>
      <c r="J507" s="78">
        <v>3</v>
      </c>
      <c r="K507" s="112">
        <f>SUMIFS(VENTAS[Cantidad],VENTAS[Código del producto Vendido],INVENTARIO[[#This Row],[Code]])</f>
        <v>3</v>
      </c>
      <c r="L507" s="120">
        <f>INVENTARIO[[#This Row],[Entradas]]-INVENTARIO[[#This Row],[Salidas]]</f>
        <v>0</v>
      </c>
      <c r="M507" s="171">
        <f>INVENTARIO[[#This Row],[Precio Final]]*10%</f>
        <v>3.5</v>
      </c>
      <c r="N507" s="42">
        <v>315</v>
      </c>
      <c r="O507" s="42">
        <v>17.600000000000001</v>
      </c>
      <c r="P507" s="42">
        <v>17.89772727272727</v>
      </c>
      <c r="Q507" s="110">
        <v>550</v>
      </c>
      <c r="R507" s="42">
        <v>17.5</v>
      </c>
      <c r="S507" s="177">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5">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6">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1">
        <f>INVENTARIO[[#This Row],[Precio Final]]</f>
        <v>30</v>
      </c>
      <c r="I509" s="78">
        <f t="shared" si="46"/>
        <v>38.727272727272727</v>
      </c>
      <c r="J509" s="78">
        <v>3</v>
      </c>
      <c r="K509" s="112">
        <f>SUMIFS(VENTAS[Cantidad],VENTAS[Código del producto Vendido],INVENTARIO[[#This Row],[Code]])</f>
        <v>3</v>
      </c>
      <c r="L509" s="120">
        <f>INVENTARIO[[#This Row],[Entradas]]-INVENTARIO[[#This Row],[Salidas]]</f>
        <v>0</v>
      </c>
      <c r="M509" s="171">
        <f>INVENTARIO[[#This Row],[Precio Final]]*10%</f>
        <v>3</v>
      </c>
      <c r="N509" s="42">
        <v>285</v>
      </c>
      <c r="O509" s="42">
        <v>17.600000000000001</v>
      </c>
      <c r="P509" s="42">
        <v>16.193181818181817</v>
      </c>
      <c r="Q509" s="110">
        <v>550</v>
      </c>
      <c r="R509" s="42">
        <v>17.5</v>
      </c>
      <c r="S509" s="177">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5">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6">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1">
        <f>INVENTARIO[[#This Row],[Precio Final]]</f>
        <v>20</v>
      </c>
      <c r="I511" s="78">
        <f t="shared" ref="I511:I517" si="48">U511</f>
        <v>27.97159090909091</v>
      </c>
      <c r="J511" s="78">
        <v>1</v>
      </c>
      <c r="K511" s="112">
        <f>SUMIFS(VENTAS[Cantidad],VENTAS[Código del producto Vendido],INVENTARIO[[#This Row],[Code]])</f>
        <v>1</v>
      </c>
      <c r="L511" s="120">
        <f>INVENTARIO[[#This Row],[Entradas]]-INVENTARIO[[#This Row],[Salidas]]</f>
        <v>0</v>
      </c>
      <c r="M511" s="171">
        <f>INVENTARIO[[#This Row],[Precio Final]]*10%</f>
        <v>2</v>
      </c>
      <c r="N511" s="42">
        <v>205</v>
      </c>
      <c r="O511" s="42">
        <v>17.600000000000001</v>
      </c>
      <c r="P511" s="42">
        <v>11.647727272727272</v>
      </c>
      <c r="Q511" s="110">
        <v>400</v>
      </c>
      <c r="R511" s="42">
        <v>17.5</v>
      </c>
      <c r="S511" s="177">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5">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6">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1">
        <f>INVENTARIO[[#This Row],[Precio Final]]</f>
        <v>30</v>
      </c>
      <c r="I513" s="78">
        <f t="shared" si="48"/>
        <v>27.97159090909091</v>
      </c>
      <c r="J513" s="78">
        <v>3</v>
      </c>
      <c r="K513" s="112">
        <f>SUMIFS(VENTAS[Cantidad],VENTAS[Código del producto Vendido],INVENTARIO[[#This Row],[Code]])</f>
        <v>3</v>
      </c>
      <c r="L513" s="120">
        <f>INVENTARIO[[#This Row],[Entradas]]-INVENTARIO[[#This Row],[Salidas]]</f>
        <v>0</v>
      </c>
      <c r="M513" s="171">
        <f>INVENTARIO[[#This Row],[Precio Final]]*10%</f>
        <v>3</v>
      </c>
      <c r="N513" s="42">
        <v>205</v>
      </c>
      <c r="O513" s="42">
        <v>17.600000000000001</v>
      </c>
      <c r="P513" s="42">
        <v>11.647727272727272</v>
      </c>
      <c r="Q513" s="110">
        <v>400</v>
      </c>
      <c r="R513" s="42">
        <v>17.5</v>
      </c>
      <c r="S513" s="177">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5">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2508</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6">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2508</v>
      </c>
      <c r="F515" s="78" t="s">
        <v>697</v>
      </c>
      <c r="G515" s="78" t="s">
        <v>164</v>
      </c>
      <c r="H515" s="171">
        <f>INVENTARIO[[#This Row],[Precio Final]]</f>
        <v>28</v>
      </c>
      <c r="I515" s="78">
        <f t="shared" si="48"/>
        <v>32.205681818181816</v>
      </c>
      <c r="J515" s="78">
        <v>1</v>
      </c>
      <c r="K515" s="112">
        <f>SUMIFS(VENTAS[Cantidad],VENTAS[Código del producto Vendido],INVENTARIO[[#This Row],[Code]])</f>
        <v>0</v>
      </c>
      <c r="L515" s="120">
        <f>INVENTARIO[[#This Row],[Entradas]]-INVENTARIO[[#This Row],[Salidas]]</f>
        <v>1</v>
      </c>
      <c r="M515" s="171">
        <f>INVENTARIO[[#This Row],[Precio Final]]*10%</f>
        <v>2.8000000000000003</v>
      </c>
      <c r="N515" s="42">
        <v>267</v>
      </c>
      <c r="O515" s="42">
        <v>17.600000000000001</v>
      </c>
      <c r="P515" s="42">
        <v>15.170454545454545</v>
      </c>
      <c r="Q515" s="110">
        <v>360</v>
      </c>
      <c r="R515" s="42">
        <v>17.5</v>
      </c>
      <c r="S515" s="177">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5">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2677</v>
      </c>
      <c r="E516" s="83" t="s">
        <v>2508</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6">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2509</v>
      </c>
      <c r="F517" s="78" t="s">
        <v>697</v>
      </c>
      <c r="G517" s="78" t="s">
        <v>164</v>
      </c>
      <c r="H517" s="171">
        <f>INVENTARIO[[#This Row],[Precio Final]]</f>
        <v>20</v>
      </c>
      <c r="I517" s="78">
        <f t="shared" si="48"/>
        <v>22.295454545454547</v>
      </c>
      <c r="J517" s="78">
        <v>1</v>
      </c>
      <c r="K517" s="112">
        <f>SUMIFS(VENTAS[Cantidad],VENTAS[Código del producto Vendido],INVENTARIO[[#This Row],[Code]])</f>
        <v>0</v>
      </c>
      <c r="L517" s="120">
        <f>INVENTARIO[[#This Row],[Entradas]]-INVENTARIO[[#This Row],[Salidas]]</f>
        <v>1</v>
      </c>
      <c r="M517" s="171">
        <f>INVENTARIO[[#This Row],[Precio Final]]*10%</f>
        <v>2</v>
      </c>
      <c r="N517" s="42">
        <v>200</v>
      </c>
      <c r="O517" s="42">
        <v>17.600000000000001</v>
      </c>
      <c r="P517" s="42">
        <v>11.363636363636363</v>
      </c>
      <c r="Q517" s="110">
        <v>200</v>
      </c>
      <c r="R517" s="42">
        <v>17.5</v>
      </c>
      <c r="S517" s="177">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5">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78" t="s">
        <v>2845</v>
      </c>
      <c r="E518" s="83" t="s">
        <v>2510</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6">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1">
        <f>INVENTARIO[[#This Row],[Precio Final]]</f>
        <v>0</v>
      </c>
      <c r="I519" s="78"/>
      <c r="J519" s="78"/>
      <c r="K519" s="112">
        <f>SUMIFS(VENTAS[Cantidad],VENTAS[Código del producto Vendido],INVENTARIO[[#This Row],[Code]])</f>
        <v>0</v>
      </c>
      <c r="L519" s="120"/>
      <c r="M519" s="171">
        <f>INVENTARIO[[#This Row],[Precio Final]]*10%</f>
        <v>0</v>
      </c>
      <c r="N519" s="42"/>
      <c r="O519" s="42"/>
      <c r="P519" s="42"/>
      <c r="Q519" s="110"/>
      <c r="R519" s="42"/>
      <c r="S519" s="177"/>
      <c r="T519" s="42">
        <f>INVENTARIO[[#This Row],[Costo Unitario (USD)]]+INVENTARIO[[#This Row],[Costo Envío (USD)]]</f>
        <v>0</v>
      </c>
      <c r="U519" s="42">
        <f>INVENTARIO[[#This Row],[Costo total]]*1.5</f>
        <v>0</v>
      </c>
      <c r="V519" s="42"/>
      <c r="W519" s="42">
        <f>INVENTARIO[[#This Row],[Precio Final]]-INVENTARIO[[#This Row],[Costo total]]</f>
        <v>0</v>
      </c>
      <c r="X519" s="175">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78" t="s">
        <v>2845</v>
      </c>
      <c r="E520" s="83" t="s">
        <v>2511</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6">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2845</v>
      </c>
      <c r="E521" s="78" t="s">
        <v>2512</v>
      </c>
      <c r="F521" s="78" t="s">
        <v>1199</v>
      </c>
      <c r="G521" s="78" t="s">
        <v>426</v>
      </c>
      <c r="H521" s="171">
        <f>INVENTARIO[[#This Row],[Precio Final]]</f>
        <v>9</v>
      </c>
      <c r="I521" s="78">
        <v>10</v>
      </c>
      <c r="J521" s="78">
        <v>4</v>
      </c>
      <c r="K521" s="112">
        <f>SUMIFS(VENTAS[Cantidad],VENTAS[Código del producto Vendido],INVENTARIO[[#This Row],[Code]])</f>
        <v>1</v>
      </c>
      <c r="L521" s="120">
        <f>INVENTARIO[[#This Row],[Entradas]]-INVENTARIO[[#This Row],[Salidas]]</f>
        <v>3</v>
      </c>
      <c r="M521" s="171">
        <f>INVENTARIO[[#This Row],[Precio Final]]*10%</f>
        <v>0.9</v>
      </c>
      <c r="N521" s="42">
        <v>70</v>
      </c>
      <c r="O521" s="42">
        <v>17</v>
      </c>
      <c r="P521" s="42">
        <v>4.117647058823529</v>
      </c>
      <c r="Q521" s="110">
        <v>50</v>
      </c>
      <c r="R521" s="42">
        <v>17.5</v>
      </c>
      <c r="S521" s="177">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5">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6">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1">
        <f>INVENTARIO[[#This Row],[Precio Final]]</f>
        <v>20</v>
      </c>
      <c r="I523" s="78">
        <f t="shared" si="51"/>
        <v>20.465073529411764</v>
      </c>
      <c r="J523" s="78">
        <v>2</v>
      </c>
      <c r="K523" s="112">
        <f>SUMIFS(VENTAS[Cantidad],VENTAS[Código del producto Vendido],INVENTARIO[[#This Row],[Code]])</f>
        <v>2</v>
      </c>
      <c r="L523" s="120">
        <f>INVENTARIO[[#This Row],[Entradas]]-INVENTARIO[[#This Row],[Salidas]]</f>
        <v>0</v>
      </c>
      <c r="M523" s="171">
        <f>INVENTARIO[[#This Row],[Precio Final]]*10%</f>
        <v>2</v>
      </c>
      <c r="N523" s="42">
        <v>165</v>
      </c>
      <c r="O523" s="42">
        <v>17</v>
      </c>
      <c r="P523" s="42">
        <v>9.7058823529411757</v>
      </c>
      <c r="Q523" s="110">
        <v>225</v>
      </c>
      <c r="R523" s="42">
        <v>17.5</v>
      </c>
      <c r="S523" s="177">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5">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78" t="s">
        <v>2845</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6">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2845</v>
      </c>
      <c r="E525" s="78" t="s">
        <v>1295</v>
      </c>
      <c r="F525" s="78" t="s">
        <v>697</v>
      </c>
      <c r="G525" s="78" t="s">
        <v>164</v>
      </c>
      <c r="H525" s="171">
        <f>INVENTARIO[[#This Row],[Precio Final]]</f>
        <v>17</v>
      </c>
      <c r="I525" s="78">
        <f t="shared" si="51"/>
        <v>18.763235294117646</v>
      </c>
      <c r="J525" s="78">
        <v>2</v>
      </c>
      <c r="K525" s="112">
        <f>SUMIFS(VENTAS[Cantidad],VENTAS[Código del producto Vendido],INVENTARIO[[#This Row],[Code]])</f>
        <v>2</v>
      </c>
      <c r="L525" s="120">
        <f>INVENTARIO[[#This Row],[Entradas]]-INVENTARIO[[#This Row],[Salidas]]</f>
        <v>0</v>
      </c>
      <c r="M525" s="171">
        <f>INVENTARIO[[#This Row],[Precio Final]]*10%</f>
        <v>1.7000000000000002</v>
      </c>
      <c r="N525" s="42">
        <v>171</v>
      </c>
      <c r="O525" s="42">
        <v>17</v>
      </c>
      <c r="P525" s="42">
        <v>10.058823529411764</v>
      </c>
      <c r="Q525" s="110">
        <v>140</v>
      </c>
      <c r="R525" s="42">
        <v>17.5</v>
      </c>
      <c r="S525" s="177">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5">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6">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1">
        <f>INVENTARIO[[#This Row],[Precio Final]]</f>
        <v>20</v>
      </c>
      <c r="I527" s="78">
        <f t="shared" si="51"/>
        <v>20.523529411764706</v>
      </c>
      <c r="J527" s="78">
        <v>1</v>
      </c>
      <c r="K527" s="112">
        <f>SUMIFS(VENTAS[Cantidad],VENTAS[Código del producto Vendido],INVENTARIO[[#This Row],[Code]])</f>
        <v>1</v>
      </c>
      <c r="L527" s="120">
        <f>INVENTARIO[[#This Row],[Entradas]]-INVENTARIO[[#This Row],[Salidas]]</f>
        <v>0</v>
      </c>
      <c r="M527" s="171">
        <f>INVENTARIO[[#This Row],[Precio Final]]*10%</f>
        <v>2</v>
      </c>
      <c r="N527" s="42">
        <v>185</v>
      </c>
      <c r="O527" s="42">
        <v>17</v>
      </c>
      <c r="P527" s="42">
        <v>10.882352941176471</v>
      </c>
      <c r="Q527" s="110">
        <v>160</v>
      </c>
      <c r="R527" s="42">
        <v>17.5</v>
      </c>
      <c r="S527" s="177">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5">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6">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1">
        <f>INVENTARIO[[#This Row],[Precio Final]]</f>
        <v>35</v>
      </c>
      <c r="I529" s="78">
        <f t="shared" si="51"/>
        <v>33.583455882352943</v>
      </c>
      <c r="J529" s="78">
        <v>1</v>
      </c>
      <c r="K529" s="112">
        <f>SUMIFS(VENTAS[Cantidad],VENTAS[Código del producto Vendido],INVENTARIO[[#This Row],[Code]])</f>
        <v>1</v>
      </c>
      <c r="L529" s="120">
        <f>INVENTARIO[[#This Row],[Entradas]]-INVENTARIO[[#This Row],[Salidas]]</f>
        <v>0</v>
      </c>
      <c r="M529" s="171">
        <f>INVENTARIO[[#This Row],[Precio Final]]*10%</f>
        <v>3.5</v>
      </c>
      <c r="N529" s="42">
        <v>275</v>
      </c>
      <c r="O529" s="42">
        <v>17</v>
      </c>
      <c r="P529" s="42">
        <v>16.176470588235293</v>
      </c>
      <c r="Q529" s="110">
        <v>355</v>
      </c>
      <c r="R529" s="42">
        <v>17.5</v>
      </c>
      <c r="S529" s="177">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5">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6">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1">
        <f>INVENTARIO[[#This Row],[Precio Final]]</f>
        <v>25</v>
      </c>
      <c r="I531" s="78">
        <f t="shared" si="51"/>
        <v>23.709926470588236</v>
      </c>
      <c r="J531" s="78">
        <v>1</v>
      </c>
      <c r="K531" s="112">
        <f>SUMIFS(VENTAS[Cantidad],VENTAS[Código del producto Vendido],INVENTARIO[[#This Row],[Code]])</f>
        <v>1</v>
      </c>
      <c r="L531" s="120">
        <f>INVENTARIO[[#This Row],[Entradas]]-INVENTARIO[[#This Row],[Salidas]]</f>
        <v>0</v>
      </c>
      <c r="M531" s="171">
        <f>INVENTARIO[[#This Row],[Precio Final]]*10%</f>
        <v>2.5</v>
      </c>
      <c r="N531" s="42">
        <v>175</v>
      </c>
      <c r="O531" s="42">
        <v>17</v>
      </c>
      <c r="P531" s="42">
        <v>10.294117647058824</v>
      </c>
      <c r="Q531" s="110">
        <v>315</v>
      </c>
      <c r="R531" s="42">
        <v>17.5</v>
      </c>
      <c r="S531" s="177">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5">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6">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2513</v>
      </c>
      <c r="F533" s="78" t="s">
        <v>711</v>
      </c>
      <c r="G533" s="78" t="s">
        <v>164</v>
      </c>
      <c r="H533" s="171">
        <f>INVENTARIO[[#This Row],[Precio Final]]</f>
        <v>10</v>
      </c>
      <c r="I533" s="78">
        <f t="shared" si="52"/>
        <v>6.7830882352941169</v>
      </c>
      <c r="J533" s="78">
        <v>1</v>
      </c>
      <c r="K533" s="112">
        <f>SUMIFS(VENTAS[Cantidad],VENTAS[Código del producto Vendido],INVENTARIO[[#This Row],[Code]])</f>
        <v>0</v>
      </c>
      <c r="L533" s="120">
        <f>INVENTARIO[[#This Row],[Entradas]]-INVENTARIO[[#This Row],[Salidas]]</f>
        <v>1</v>
      </c>
      <c r="M533" s="171">
        <f>INVENTARIO[[#This Row],[Precio Final]]*10%</f>
        <v>1</v>
      </c>
      <c r="N533" s="42">
        <v>62</v>
      </c>
      <c r="O533" s="42">
        <v>17</v>
      </c>
      <c r="P533" s="42">
        <v>3.6470588235294117</v>
      </c>
      <c r="Q533" s="110">
        <v>50</v>
      </c>
      <c r="R533" s="42">
        <v>17.5</v>
      </c>
      <c r="S533" s="177">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5">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6">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1">
        <f>INVENTARIO[[#This Row],[Precio Final]]</f>
        <v>28</v>
      </c>
      <c r="I535" s="78">
        <f t="shared" si="52"/>
        <v>30.719117647058823</v>
      </c>
      <c r="J535" s="78">
        <v>2</v>
      </c>
      <c r="K535" s="112">
        <f>SUMIFS(VENTAS[Cantidad],VENTAS[Código del producto Vendido],INVENTARIO[[#This Row],[Code]])</f>
        <v>2</v>
      </c>
      <c r="L535" s="120">
        <f>INVENTARIO[[#This Row],[Entradas]]-INVENTARIO[[#This Row],[Salidas]]</f>
        <v>0</v>
      </c>
      <c r="M535" s="171">
        <f>INVENTARIO[[#This Row],[Precio Final]]*10%</f>
        <v>2.8000000000000003</v>
      </c>
      <c r="N535" s="42">
        <v>247</v>
      </c>
      <c r="O535" s="42">
        <v>17</v>
      </c>
      <c r="P535" s="42">
        <v>14.529411764705882</v>
      </c>
      <c r="Q535" s="110">
        <v>340</v>
      </c>
      <c r="R535" s="42">
        <v>17.5</v>
      </c>
      <c r="S535" s="177">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5">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6">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1">
        <f>INVENTARIO[[#This Row],[Precio Final]]</f>
        <v>40</v>
      </c>
      <c r="I537" s="78">
        <f t="shared" si="52"/>
        <v>48.397058823529413</v>
      </c>
      <c r="J537" s="78">
        <v>1</v>
      </c>
      <c r="K537" s="112">
        <f>SUMIFS(VENTAS[Cantidad],VENTAS[Código del producto Vendido],INVENTARIO[[#This Row],[Code]])</f>
        <v>1</v>
      </c>
      <c r="L537" s="120">
        <f>INVENTARIO[[#This Row],[Entradas]]-INVENTARIO[[#This Row],[Salidas]]</f>
        <v>0</v>
      </c>
      <c r="M537" s="171">
        <f>INVENTARIO[[#This Row],[Precio Final]]*10%</f>
        <v>4</v>
      </c>
      <c r="N537" s="42">
        <v>370</v>
      </c>
      <c r="O537" s="42">
        <v>17</v>
      </c>
      <c r="P537" s="42">
        <v>21.764705882352942</v>
      </c>
      <c r="Q537" s="110">
        <v>600</v>
      </c>
      <c r="R537" s="42">
        <v>17.5</v>
      </c>
      <c r="S537" s="177">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5">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6">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1">
        <f>INVENTARIO[[#This Row],[Precio Final]]</f>
        <v>28</v>
      </c>
      <c r="I539" s="78">
        <f t="shared" si="52"/>
        <v>29.008455882352937</v>
      </c>
      <c r="J539" s="78">
        <v>2</v>
      </c>
      <c r="K539" s="112">
        <f>SUMIFS(VENTAS[Cantidad],VENTAS[Código del producto Vendido],INVENTARIO[[#This Row],[Code]])</f>
        <v>2</v>
      </c>
      <c r="L539" s="120">
        <f>INVENTARIO[[#This Row],[Entradas]]-INVENTARIO[[#This Row],[Salidas]]</f>
        <v>0</v>
      </c>
      <c r="M539" s="171">
        <f>INVENTARIO[[#This Row],[Precio Final]]*10%</f>
        <v>2.8000000000000003</v>
      </c>
      <c r="N539" s="42">
        <v>241</v>
      </c>
      <c r="O539" s="42">
        <v>17</v>
      </c>
      <c r="P539" s="42">
        <v>14.176470588235293</v>
      </c>
      <c r="Q539" s="110">
        <v>295</v>
      </c>
      <c r="R539" s="42">
        <v>17.5</v>
      </c>
      <c r="S539" s="177">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5">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2832</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6">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1">
        <f>INVENTARIO[[#This Row],[Precio Final]]</f>
        <v>40</v>
      </c>
      <c r="I541" s="78">
        <f t="shared" si="52"/>
        <v>40.279411764705884</v>
      </c>
      <c r="J541" s="78">
        <v>1</v>
      </c>
      <c r="K541" s="112">
        <f>SUMIFS(VENTAS[Cantidad],VENTAS[Código del producto Vendido],INVENTARIO[[#This Row],[Code]])</f>
        <v>1</v>
      </c>
      <c r="L541" s="120">
        <f>INVENTARIO[[#This Row],[Entradas]]-INVENTARIO[[#This Row],[Salidas]]</f>
        <v>0</v>
      </c>
      <c r="M541" s="171">
        <f>INVENTARIO[[#This Row],[Precio Final]]*10%</f>
        <v>4</v>
      </c>
      <c r="N541" s="42">
        <v>278</v>
      </c>
      <c r="O541" s="42">
        <v>17</v>
      </c>
      <c r="P541" s="42">
        <v>16.352941176470587</v>
      </c>
      <c r="Q541" s="110">
        <v>600</v>
      </c>
      <c r="R541" s="42">
        <v>17.5</v>
      </c>
      <c r="S541" s="177">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5">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2832</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6">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1">
        <f>INVENTARIO[[#This Row],[Precio Final]]</f>
        <v>22</v>
      </c>
      <c r="I543" s="78">
        <f t="shared" si="52"/>
        <v>21.82279411764706</v>
      </c>
      <c r="J543" s="78">
        <v>1</v>
      </c>
      <c r="K543" s="112">
        <f>SUMIFS(VENTAS[Cantidad],VENTAS[Código del producto Vendido],INVENTARIO[[#This Row],[Code]])</f>
        <v>1</v>
      </c>
      <c r="L543" s="120">
        <f>INVENTARIO[[#This Row],[Entradas]]-INVENTARIO[[#This Row],[Salidas]]</f>
        <v>0</v>
      </c>
      <c r="M543" s="171">
        <f>INVENTARIO[[#This Row],[Precio Final]]*10%</f>
        <v>2.2000000000000002</v>
      </c>
      <c r="N543" s="42">
        <v>167</v>
      </c>
      <c r="O543" s="42">
        <v>17</v>
      </c>
      <c r="P543" s="42">
        <v>9.8235294117647065</v>
      </c>
      <c r="Q543" s="110">
        <v>270</v>
      </c>
      <c r="R543" s="42">
        <v>17.5</v>
      </c>
      <c r="S543" s="177">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5">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6">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1">
        <f>INVENTARIO[[#This Row],[Precio Final]]</f>
        <v>28</v>
      </c>
      <c r="I545" s="78">
        <f t="shared" ref="I545:I551" si="54">U545</f>
        <v>27.641911764705885</v>
      </c>
      <c r="J545" s="78">
        <v>1</v>
      </c>
      <c r="K545" s="112">
        <f>SUMIFS(VENTAS[Cantidad],VENTAS[Código del producto Vendido],INVENTARIO[[#This Row],[Code]])</f>
        <v>0</v>
      </c>
      <c r="L545" s="120">
        <f>INVENTARIO[[#This Row],[Entradas]]-INVENTARIO[[#This Row],[Salidas]]</f>
        <v>1</v>
      </c>
      <c r="M545" s="171">
        <f>INVENTARIO[[#This Row],[Precio Final]]*10%</f>
        <v>2.8000000000000003</v>
      </c>
      <c r="N545" s="42">
        <v>227</v>
      </c>
      <c r="O545" s="42">
        <v>17</v>
      </c>
      <c r="P545" s="42">
        <v>13.352941176470589</v>
      </c>
      <c r="Q545" s="110">
        <v>290</v>
      </c>
      <c r="R545" s="42">
        <v>17.5</v>
      </c>
      <c r="S545" s="177">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5">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6">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1">
        <f>INVENTARIO[[#This Row],[Precio Final]]</f>
        <v>22</v>
      </c>
      <c r="I547" s="78">
        <f t="shared" si="54"/>
        <v>27.641911764705885</v>
      </c>
      <c r="J547" s="78">
        <v>1</v>
      </c>
      <c r="K547" s="112">
        <f>SUMIFS(VENTAS[Cantidad],VENTAS[Código del producto Vendido],INVENTARIO[[#This Row],[Code]])</f>
        <v>1</v>
      </c>
      <c r="L547" s="120">
        <f>INVENTARIO[[#This Row],[Entradas]]-INVENTARIO[[#This Row],[Salidas]]</f>
        <v>0</v>
      </c>
      <c r="M547" s="171">
        <f>INVENTARIO[[#This Row],[Precio Final]]*10%</f>
        <v>2.2000000000000002</v>
      </c>
      <c r="N547" s="42">
        <v>227</v>
      </c>
      <c r="O547" s="42">
        <v>17</v>
      </c>
      <c r="P547" s="42">
        <v>13.352941176470589</v>
      </c>
      <c r="Q547" s="110">
        <v>290</v>
      </c>
      <c r="R547" s="42">
        <v>17.5</v>
      </c>
      <c r="S547" s="177">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5">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6">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2679</v>
      </c>
      <c r="E549" s="78" t="s">
        <v>1337</v>
      </c>
      <c r="F549" s="78" t="s">
        <v>698</v>
      </c>
      <c r="G549" s="78" t="s">
        <v>164</v>
      </c>
      <c r="H549" s="171">
        <f>INVENTARIO[[#This Row],[Precio Final]]</f>
        <v>12</v>
      </c>
      <c r="I549" s="78">
        <f t="shared" si="54"/>
        <v>9.6452205882352935</v>
      </c>
      <c r="J549" s="78">
        <v>1</v>
      </c>
      <c r="K549" s="112">
        <f>SUMIFS(VENTAS[Cantidad],VENTAS[Código del producto Vendido],INVENTARIO[[#This Row],[Code]])</f>
        <v>0</v>
      </c>
      <c r="L549" s="120">
        <f>INVENTARIO[[#This Row],[Entradas]]-INVENTARIO[[#This Row],[Salidas]]</f>
        <v>1</v>
      </c>
      <c r="M549" s="171">
        <f>INVENTARIO[[#This Row],[Precio Final]]*10%</f>
        <v>1.2000000000000002</v>
      </c>
      <c r="N549" s="42">
        <v>87</v>
      </c>
      <c r="O549" s="42">
        <v>17</v>
      </c>
      <c r="P549" s="42">
        <v>5.117647058823529</v>
      </c>
      <c r="Q549" s="110">
        <v>75</v>
      </c>
      <c r="R549" s="42">
        <v>17.5</v>
      </c>
      <c r="S549" s="177">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5">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6">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1">
        <f>INVENTARIO[[#This Row],[Precio Final]]</f>
        <v>12</v>
      </c>
      <c r="I551" s="78">
        <f t="shared" si="54"/>
        <v>9.6452205882352935</v>
      </c>
      <c r="J551" s="78">
        <v>1</v>
      </c>
      <c r="K551" s="112">
        <f>SUMIFS(VENTAS[Cantidad],VENTAS[Código del producto Vendido],INVENTARIO[[#This Row],[Code]])</f>
        <v>0</v>
      </c>
      <c r="L551" s="120">
        <f>INVENTARIO[[#This Row],[Entradas]]-INVENTARIO[[#This Row],[Salidas]]</f>
        <v>1</v>
      </c>
      <c r="M551" s="171">
        <f>INVENTARIO[[#This Row],[Precio Final]]*10%</f>
        <v>1.2000000000000002</v>
      </c>
      <c r="N551" s="42">
        <v>87</v>
      </c>
      <c r="O551" s="42">
        <v>17</v>
      </c>
      <c r="P551" s="42">
        <v>5.117647058823529</v>
      </c>
      <c r="Q551" s="110">
        <v>75</v>
      </c>
      <c r="R551" s="42">
        <v>17.5</v>
      </c>
      <c r="S551" s="177">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5">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6">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1">
        <f>INVENTARIO[[#This Row],[Precio Final]]</f>
        <v>12</v>
      </c>
      <c r="I553" s="78">
        <f t="shared" si="56"/>
        <v>10.663235294117646</v>
      </c>
      <c r="J553" s="78">
        <v>2</v>
      </c>
      <c r="K553" s="112">
        <f>SUMIFS(VENTAS[Cantidad],VENTAS[Código del producto Vendido],INVENTARIO[[#This Row],[Code]])</f>
        <v>2</v>
      </c>
      <c r="L553" s="120">
        <f>INVENTARIO[[#This Row],[Entradas]]-INVENTARIO[[#This Row],[Salidas]]</f>
        <v>0</v>
      </c>
      <c r="M553" s="171">
        <f>INVENTARIO[[#This Row],[Precio Final]]*10%</f>
        <v>1.2000000000000002</v>
      </c>
      <c r="N553" s="42">
        <v>103</v>
      </c>
      <c r="O553" s="42">
        <v>17</v>
      </c>
      <c r="P553" s="42">
        <v>6.0588235294117645</v>
      </c>
      <c r="Q553" s="110">
        <v>60</v>
      </c>
      <c r="R553" s="42">
        <v>17.5</v>
      </c>
      <c r="S553" s="177">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5">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2832</v>
      </c>
      <c r="E554" s="83" t="s">
        <v>2410</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6">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2845</v>
      </c>
      <c r="E555" s="78" t="s">
        <v>1341</v>
      </c>
      <c r="F555" s="78" t="s">
        <v>695</v>
      </c>
      <c r="G555" s="78" t="s">
        <v>164</v>
      </c>
      <c r="H555" s="171">
        <f>INVENTARIO[[#This Row],[Precio Final]]</f>
        <v>18</v>
      </c>
      <c r="I555" s="78">
        <f t="shared" si="56"/>
        <v>18.141176470588235</v>
      </c>
      <c r="J555" s="78">
        <v>1</v>
      </c>
      <c r="K555" s="112">
        <f>SUMIFS(VENTAS[Cantidad],VENTAS[Código del producto Vendido],INVENTARIO[[#This Row],[Code]])</f>
        <v>0</v>
      </c>
      <c r="L555" s="120">
        <f>INVENTARIO[[#This Row],[Entradas]]-INVENTARIO[[#This Row],[Salidas]]</f>
        <v>1</v>
      </c>
      <c r="M555" s="171">
        <f>INVENTARIO[[#This Row],[Precio Final]]*10%</f>
        <v>1.8</v>
      </c>
      <c r="N555" s="42">
        <v>158</v>
      </c>
      <c r="O555" s="42">
        <v>17</v>
      </c>
      <c r="P555" s="42">
        <v>9.2941176470588243</v>
      </c>
      <c r="Q555" s="110">
        <v>160</v>
      </c>
      <c r="R555" s="42">
        <v>17.5</v>
      </c>
      <c r="S555" s="177">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5">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78" t="s">
        <v>2845</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6">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2853</v>
      </c>
      <c r="F557" s="78" t="s">
        <v>695</v>
      </c>
      <c r="G557" s="78" t="s">
        <v>164</v>
      </c>
      <c r="H557" s="171">
        <f>INVENTARIO[[#This Row],[Precio Final]]</f>
        <v>35</v>
      </c>
      <c r="I557" s="78">
        <f t="shared" si="56"/>
        <v>35.481617647058826</v>
      </c>
      <c r="J557" s="78">
        <v>2</v>
      </c>
      <c r="K557" s="112">
        <f>SUMIFS(VENTAS[Cantidad],VENTAS[Código del producto Vendido],INVENTARIO[[#This Row],[Code]])</f>
        <v>1</v>
      </c>
      <c r="L557" s="120">
        <f>INVENTARIO[[#This Row],[Entradas]]-INVENTARIO[[#This Row],[Salidas]]</f>
        <v>1</v>
      </c>
      <c r="M557" s="171">
        <f>INVENTARIO[[#This Row],[Precio Final]]*10%</f>
        <v>3.5</v>
      </c>
      <c r="N557" s="42">
        <v>298</v>
      </c>
      <c r="O557" s="42">
        <v>17</v>
      </c>
      <c r="P557" s="42">
        <v>17.529411764705884</v>
      </c>
      <c r="Q557" s="110">
        <v>350</v>
      </c>
      <c r="R557" s="42">
        <v>17.5</v>
      </c>
      <c r="S557" s="177">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5">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6">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1">
        <f>INVENTARIO[[#This Row],[Precio Final]]</f>
        <v>35</v>
      </c>
      <c r="I559" s="78">
        <f t="shared" si="56"/>
        <v>37.919117647058826</v>
      </c>
      <c r="J559" s="78">
        <v>1</v>
      </c>
      <c r="K559" s="112">
        <f>SUMIFS(VENTAS[Cantidad],VENTAS[Código del producto Vendido],INVENTARIO[[#This Row],[Code]])</f>
        <v>0</v>
      </c>
      <c r="L559" s="120">
        <f>INVENTARIO[[#This Row],[Entradas]]-INVENTARIO[[#This Row],[Salidas]]</f>
        <v>1</v>
      </c>
      <c r="M559" s="171">
        <f>INVENTARIO[[#This Row],[Precio Final]]*10%</f>
        <v>3.5</v>
      </c>
      <c r="N559" s="42">
        <v>400</v>
      </c>
      <c r="O559" s="42">
        <v>17</v>
      </c>
      <c r="P559" s="42">
        <v>23.529411764705884</v>
      </c>
      <c r="Q559" s="110">
        <v>100</v>
      </c>
      <c r="R559" s="42">
        <v>17.5</v>
      </c>
      <c r="S559" s="177">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5">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6">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1">
        <f>INVENTARIO[[#This Row],[Precio Final]]</f>
        <v>25</v>
      </c>
      <c r="I561" s="78">
        <f t="shared" si="56"/>
        <v>30.363970588235293</v>
      </c>
      <c r="J561" s="78">
        <v>2</v>
      </c>
      <c r="K561" s="112">
        <f>SUMIFS(VENTAS[Cantidad],VENTAS[Código del producto Vendido],INVENTARIO[[#This Row],[Code]])</f>
        <v>2</v>
      </c>
      <c r="L561" s="120">
        <f>INVENTARIO[[#This Row],[Entradas]]-INVENTARIO[[#This Row],[Salidas]]</f>
        <v>0</v>
      </c>
      <c r="M561" s="171">
        <f>INVENTARIO[[#This Row],[Precio Final]]*10%</f>
        <v>2.5</v>
      </c>
      <c r="N561" s="42">
        <v>240</v>
      </c>
      <c r="O561" s="42">
        <v>17</v>
      </c>
      <c r="P561" s="42">
        <v>14.117647058823529</v>
      </c>
      <c r="Q561" s="110">
        <v>350</v>
      </c>
      <c r="R561" s="42">
        <v>17.5</v>
      </c>
      <c r="S561" s="177">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5">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6">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2514</v>
      </c>
      <c r="F563" s="78" t="s">
        <v>695</v>
      </c>
      <c r="G563" s="78" t="s">
        <v>164</v>
      </c>
      <c r="H563" s="171">
        <f>INVENTARIO[[#This Row],[Precio Final]]</f>
        <v>12</v>
      </c>
      <c r="I563" s="78">
        <f t="shared" si="56"/>
        <v>12.163235294117648</v>
      </c>
      <c r="J563" s="78">
        <v>2</v>
      </c>
      <c r="K563" s="112">
        <f>SUMIFS(VENTAS[Cantidad],VENTAS[Código del producto Vendido],INVENTARIO[[#This Row],[Code]])</f>
        <v>0</v>
      </c>
      <c r="L563" s="120">
        <f>INVENTARIO[[#This Row],[Entradas]]-INVENTARIO[[#This Row],[Salidas]]</f>
        <v>2</v>
      </c>
      <c r="M563" s="171">
        <f>INVENTARIO[[#This Row],[Precio Final]]*10%</f>
        <v>1.2000000000000002</v>
      </c>
      <c r="N563" s="42">
        <v>120</v>
      </c>
      <c r="O563" s="42">
        <v>17</v>
      </c>
      <c r="P563" s="42">
        <v>7.0588235294117645</v>
      </c>
      <c r="Q563" s="110">
        <v>60</v>
      </c>
      <c r="R563" s="42">
        <v>17.5</v>
      </c>
      <c r="S563" s="177">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5">
        <f>INVENTARIO[[#This Row],[Ganancia Unitaria]]*INVENTARIO[[#This Row],[Salidas]]</f>
        <v>0</v>
      </c>
      <c r="Y563" s="42"/>
      <c r="Z563" s="20"/>
      <c r="AA563" s="20">
        <f>INVENTARIO[[#This Row],[Costo total]]*INVENTARIO[[#This Row],[Entradas]]</f>
        <v>16.21764705882353</v>
      </c>
      <c r="AB563" s="172">
        <f>INVENTARIO[[#This Row],[Stock Actual]]*INVENTARIO[[#This Row],[Costo total]]</f>
        <v>16.21764705882353</v>
      </c>
    </row>
    <row r="564" spans="1:28" ht="55" customHeight="1" x14ac:dyDescent="0.15">
      <c r="A564" s="43" t="s">
        <v>1755</v>
      </c>
      <c r="B564" s="169"/>
      <c r="C564" s="170" t="s">
        <v>12</v>
      </c>
      <c r="D564" s="83" t="s">
        <v>2592</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6">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2592</v>
      </c>
      <c r="E565" s="78" t="s">
        <v>2515</v>
      </c>
      <c r="F565" s="78" t="s">
        <v>697</v>
      </c>
      <c r="G565" s="78" t="s">
        <v>426</v>
      </c>
      <c r="H565" s="171">
        <f>INVENTARIO[[#This Row],[Precio Final]]</f>
        <v>25</v>
      </c>
      <c r="I565" s="78">
        <f t="shared" si="56"/>
        <v>29.962500000000002</v>
      </c>
      <c r="J565" s="78">
        <v>1</v>
      </c>
      <c r="K565" s="112">
        <f>SUMIFS(VENTAS[Cantidad],VENTAS[Código del producto Vendido],INVENTARIO[[#This Row],[Code]])</f>
        <v>0</v>
      </c>
      <c r="L565" s="120">
        <f>INVENTARIO[[#This Row],[Entradas]]-INVENTARIO[[#This Row],[Salidas]]</f>
        <v>1</v>
      </c>
      <c r="M565" s="171">
        <f>INVENTARIO[[#This Row],[Precio Final]]*10%</f>
        <v>2.5</v>
      </c>
      <c r="N565" s="42">
        <v>289</v>
      </c>
      <c r="O565" s="42">
        <v>17</v>
      </c>
      <c r="P565" s="42">
        <v>17</v>
      </c>
      <c r="Q565" s="110">
        <v>170</v>
      </c>
      <c r="R565" s="42">
        <v>17.5</v>
      </c>
      <c r="S565" s="177">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5">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2592</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6">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2832</v>
      </c>
      <c r="E567" s="78" t="s">
        <v>1774</v>
      </c>
      <c r="F567" s="78" t="s">
        <v>714</v>
      </c>
      <c r="G567" s="78" t="s">
        <v>164</v>
      </c>
      <c r="H567" s="171">
        <f>INVENTARIO[[#This Row],[Precio Final]]</f>
        <v>40</v>
      </c>
      <c r="I567" s="78">
        <f t="shared" si="56"/>
        <v>48.419117647058826</v>
      </c>
      <c r="J567" s="78">
        <v>1</v>
      </c>
      <c r="K567" s="112">
        <f>SUMIFS(VENTAS[Cantidad],VENTAS[Código del producto Vendido],INVENTARIO[[#This Row],[Code]])</f>
        <v>0</v>
      </c>
      <c r="L567" s="120">
        <f>INVENTARIO[[#This Row],[Entradas]]-INVENTARIO[[#This Row],[Salidas]]</f>
        <v>1</v>
      </c>
      <c r="M567" s="171">
        <f>INVENTARIO[[#This Row],[Precio Final]]*10%</f>
        <v>4</v>
      </c>
      <c r="N567" s="42">
        <v>400</v>
      </c>
      <c r="O567" s="42">
        <v>17</v>
      </c>
      <c r="P567" s="42">
        <v>23.529411764705884</v>
      </c>
      <c r="Q567" s="110">
        <v>500</v>
      </c>
      <c r="R567" s="42">
        <v>17.5</v>
      </c>
      <c r="S567" s="177">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5">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6">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2845</v>
      </c>
      <c r="E569" s="78" t="s">
        <v>1791</v>
      </c>
      <c r="F569" s="78" t="s">
        <v>2326</v>
      </c>
      <c r="G569" s="78" t="s">
        <v>426</v>
      </c>
      <c r="H569" s="171">
        <f>INVENTARIO[[#This Row],[Precio Final]]</f>
        <v>10</v>
      </c>
      <c r="I569" s="78">
        <v>1.5</v>
      </c>
      <c r="J569" s="78">
        <v>1</v>
      </c>
      <c r="K569" s="112">
        <f>SUMIFS(VENTAS[Cantidad],VENTAS[Código del producto Vendido],INVENTARIO[[#This Row],[Code]])</f>
        <v>1</v>
      </c>
      <c r="L569" s="120">
        <f>INVENTARIO[[#This Row],[Entradas]]-INVENTARIO[[#This Row],[Salidas]]</f>
        <v>0</v>
      </c>
      <c r="M569" s="171">
        <f>INVENTARIO[[#This Row],[Precio Final]]*10%</f>
        <v>1</v>
      </c>
      <c r="N569" s="42">
        <v>2.68</v>
      </c>
      <c r="O569" s="42">
        <v>0</v>
      </c>
      <c r="P569" s="42">
        <v>6</v>
      </c>
      <c r="Q569" s="110"/>
      <c r="R569" s="42"/>
      <c r="S569" s="177">
        <v>1</v>
      </c>
      <c r="T569" s="42">
        <f>INVENTARIO[[#This Row],[Costo Unitario (USD)]]+INVENTARIO[[#This Row],[Costo Envío (USD)]]</f>
        <v>7</v>
      </c>
      <c r="U569" s="42">
        <f>INVENTARIO[[#This Row],[Costo total]]*1.5</f>
        <v>10.5</v>
      </c>
      <c r="V569" s="42">
        <v>10</v>
      </c>
      <c r="W569" s="42">
        <f>INVENTARIO[[#This Row],[Precio Final]]-INVENTARIO[[#This Row],[Costo total]]</f>
        <v>3</v>
      </c>
      <c r="X569" s="175">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78" t="s">
        <v>2845</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6">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2845</v>
      </c>
      <c r="E571" s="78" t="s">
        <v>1793</v>
      </c>
      <c r="F571" s="78" t="s">
        <v>695</v>
      </c>
      <c r="G571" s="78" t="s">
        <v>164</v>
      </c>
      <c r="H571" s="171">
        <f>INVENTARIO[[#This Row],[Precio Final]]</f>
        <v>13</v>
      </c>
      <c r="I571" s="78">
        <v>1.7</v>
      </c>
      <c r="J571" s="78">
        <v>1</v>
      </c>
      <c r="K571" s="112">
        <f>SUMIFS(VENTAS[Cantidad],VENTAS[Código del producto Vendido],INVENTARIO[[#This Row],[Code]])</f>
        <v>1</v>
      </c>
      <c r="L571" s="120">
        <f>INVENTARIO[[#This Row],[Entradas]]-INVENTARIO[[#This Row],[Salidas]]</f>
        <v>0</v>
      </c>
      <c r="M571" s="171">
        <f>INVENTARIO[[#This Row],[Precio Final]]*10%</f>
        <v>1.3</v>
      </c>
      <c r="N571" s="42">
        <v>3.75</v>
      </c>
      <c r="O571" s="42">
        <v>0</v>
      </c>
      <c r="P571" s="42">
        <v>6.53</v>
      </c>
      <c r="Q571" s="110"/>
      <c r="R571" s="42"/>
      <c r="S571" s="177">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5">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6">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1">
        <f>INVENTARIO[[#This Row],[Precio Final]]</f>
        <v>22</v>
      </c>
      <c r="I573" s="78">
        <v>5.19</v>
      </c>
      <c r="J573" s="78">
        <v>2</v>
      </c>
      <c r="K573" s="112">
        <f>SUMIFS(VENTAS[Cantidad],VENTAS[Código del producto Vendido],INVENTARIO[[#This Row],[Code]])</f>
        <v>2</v>
      </c>
      <c r="L573" s="120">
        <f>INVENTARIO[[#This Row],[Entradas]]-INVENTARIO[[#This Row],[Salidas]]</f>
        <v>0</v>
      </c>
      <c r="M573" s="171">
        <f>INVENTARIO[[#This Row],[Precio Final]]*10%</f>
        <v>2.2000000000000002</v>
      </c>
      <c r="N573" s="42">
        <v>9.02</v>
      </c>
      <c r="O573" s="42">
        <v>0</v>
      </c>
      <c r="P573" s="42">
        <v>12.29</v>
      </c>
      <c r="Q573" s="110"/>
      <c r="R573" s="42"/>
      <c r="S573" s="177">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5">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2516</v>
      </c>
      <c r="F574" s="83" t="s">
        <v>2659</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6">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2516</v>
      </c>
      <c r="F575" s="78" t="s">
        <v>2517</v>
      </c>
      <c r="G575" s="78" t="s">
        <v>164</v>
      </c>
      <c r="H575" s="171">
        <f>INVENTARIO[[#This Row],[Precio Final]]</f>
        <v>22</v>
      </c>
      <c r="I575" s="78">
        <v>5.19</v>
      </c>
      <c r="J575" s="78">
        <v>1</v>
      </c>
      <c r="K575" s="112">
        <f>SUMIFS(VENTAS[Cantidad],VENTAS[Código del producto Vendido],INVENTARIO[[#This Row],[Code]])</f>
        <v>0</v>
      </c>
      <c r="L575" s="120">
        <f>INVENTARIO[[#This Row],[Entradas]]-INVENTARIO[[#This Row],[Salidas]]</f>
        <v>1</v>
      </c>
      <c r="M575" s="171">
        <f>INVENTARIO[[#This Row],[Precio Final]]*10%</f>
        <v>2.2000000000000002</v>
      </c>
      <c r="N575" s="42">
        <v>0</v>
      </c>
      <c r="O575" s="42">
        <v>17.489999999999998</v>
      </c>
      <c r="P575" s="42">
        <v>12.29</v>
      </c>
      <c r="Q575" s="110"/>
      <c r="R575" s="42"/>
      <c r="S575" s="177">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5">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78" t="s">
        <v>2845</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6">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2845</v>
      </c>
      <c r="E577" s="78" t="s">
        <v>1802</v>
      </c>
      <c r="F577" s="78" t="s">
        <v>697</v>
      </c>
      <c r="G577" s="78" t="s">
        <v>164</v>
      </c>
      <c r="H577" s="171">
        <f>INVENTARIO[[#This Row],[Precio Final]]</f>
        <v>13</v>
      </c>
      <c r="I577" s="78">
        <v>1.7</v>
      </c>
      <c r="J577" s="78">
        <v>1</v>
      </c>
      <c r="K577" s="112">
        <f>SUMIFS(VENTAS[Cantidad],VENTAS[Código del producto Vendido],INVENTARIO[[#This Row],[Code]])</f>
        <v>1</v>
      </c>
      <c r="L577" s="120">
        <f>INVENTARIO[[#This Row],[Entradas]]-INVENTARIO[[#This Row],[Salidas]]</f>
        <v>0</v>
      </c>
      <c r="M577" s="171">
        <f>INVENTARIO[[#This Row],[Precio Final]]*10%</f>
        <v>1.3</v>
      </c>
      <c r="N577" s="42">
        <v>4.72</v>
      </c>
      <c r="O577" s="42">
        <v>0</v>
      </c>
      <c r="P577" s="42">
        <v>7.61</v>
      </c>
      <c r="Q577" s="110"/>
      <c r="R577" s="42"/>
      <c r="S577" s="177">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5">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6">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1">
        <f>INVENTARIO[[#This Row],[Precio Final]]</f>
        <v>0</v>
      </c>
      <c r="I579" s="78">
        <v>0</v>
      </c>
      <c r="J579" s="78">
        <v>0</v>
      </c>
      <c r="K579" s="112">
        <f>SUMIFS(VENTAS[Cantidad],VENTAS[Código del producto Vendido],INVENTARIO[[#This Row],[Code]])</f>
        <v>0</v>
      </c>
      <c r="L579" s="120">
        <f>INVENTARIO[[#This Row],[Entradas]]-INVENTARIO[[#This Row],[Salidas]]</f>
        <v>0</v>
      </c>
      <c r="M579" s="171">
        <f>INVENTARIO[[#This Row],[Precio Final]]*10%</f>
        <v>0</v>
      </c>
      <c r="N579" s="42">
        <v>0</v>
      </c>
      <c r="O579" s="42">
        <v>0</v>
      </c>
      <c r="P579" s="42">
        <v>17.649999999999999</v>
      </c>
      <c r="Q579" s="110"/>
      <c r="R579" s="42"/>
      <c r="S579" s="177">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5">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6">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1">
        <f>INVENTARIO[[#This Row],[Precio Final]]</f>
        <v>0</v>
      </c>
      <c r="I581" s="78">
        <v>1.7</v>
      </c>
      <c r="J581" s="78">
        <v>0</v>
      </c>
      <c r="K581" s="112">
        <f>SUMIFS(VENTAS[Cantidad],VENTAS[Código del producto Vendido],INVENTARIO[[#This Row],[Code]])</f>
        <v>0</v>
      </c>
      <c r="L581" s="120">
        <f>INVENTARIO[[#This Row],[Entradas]]-INVENTARIO[[#This Row],[Salidas]]</f>
        <v>0</v>
      </c>
      <c r="M581" s="171">
        <f>INVENTARIO[[#This Row],[Precio Final]]*10%</f>
        <v>0</v>
      </c>
      <c r="N581" s="42">
        <v>0</v>
      </c>
      <c r="O581" s="42">
        <v>0</v>
      </c>
      <c r="P581" s="42">
        <v>9.19</v>
      </c>
      <c r="Q581" s="110"/>
      <c r="R581" s="42"/>
      <c r="S581" s="177">
        <v>0</v>
      </c>
      <c r="T581" s="42">
        <f>INVENTARIO[[#This Row],[Costo Unitario (USD)]]+INVENTARIO[[#This Row],[Costo Envío (USD)]]</f>
        <v>9.19</v>
      </c>
      <c r="U581" s="42">
        <f>INVENTARIO[[#This Row],[Costo total]]*1.5</f>
        <v>13.785</v>
      </c>
      <c r="V581" s="42"/>
      <c r="W581" s="42">
        <f>INVENTARIO[[#This Row],[Precio Final]]-INVENTARIO[[#This Row],[Costo total]]</f>
        <v>-9.19</v>
      </c>
      <c r="X581" s="175">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6">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1">
        <f>INVENTARIO[[#This Row],[Precio Final]]</f>
        <v>12</v>
      </c>
      <c r="I583" s="78">
        <v>5.0999999999999996</v>
      </c>
      <c r="J583" s="78">
        <v>0</v>
      </c>
      <c r="K583" s="112">
        <f>SUMIFS(VENTAS[Cantidad],VENTAS[Código del producto Vendido],INVENTARIO[[#This Row],[Code]])</f>
        <v>0</v>
      </c>
      <c r="L583" s="120">
        <f>INVENTARIO[[#This Row],[Entradas]]-INVENTARIO[[#This Row],[Salidas]]</f>
        <v>0</v>
      </c>
      <c r="M583" s="171">
        <f>INVENTARIO[[#This Row],[Precio Final]]*10%</f>
        <v>1.2000000000000002</v>
      </c>
      <c r="N583" s="42">
        <v>0</v>
      </c>
      <c r="O583" s="42">
        <v>0</v>
      </c>
      <c r="P583" s="42">
        <v>9.39</v>
      </c>
      <c r="Q583" s="110"/>
      <c r="R583" s="42"/>
      <c r="S583" s="177">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5">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6">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1">
        <f>INVENTARIO[[#This Row],[Precio Final]]</f>
        <v>0</v>
      </c>
      <c r="I585" s="78">
        <v>5.19</v>
      </c>
      <c r="J585" s="78">
        <v>1</v>
      </c>
      <c r="K585" s="112">
        <f>SUMIFS(VENTAS[Cantidad],VENTAS[Código del producto Vendido],INVENTARIO[[#This Row],[Code]])</f>
        <v>1</v>
      </c>
      <c r="L585" s="120">
        <f>INVENTARIO[[#This Row],[Entradas]]-INVENTARIO[[#This Row],[Salidas]]</f>
        <v>0</v>
      </c>
      <c r="M585" s="171">
        <f>INVENTARIO[[#This Row],[Precio Final]]*10%</f>
        <v>0</v>
      </c>
      <c r="N585" s="42">
        <v>-17.37</v>
      </c>
      <c r="O585" s="42">
        <v>0</v>
      </c>
      <c r="P585" s="42">
        <v>12.29</v>
      </c>
      <c r="Q585" s="110"/>
      <c r="R585" s="42"/>
      <c r="S585" s="177">
        <v>2</v>
      </c>
      <c r="T585" s="42">
        <f>INVENTARIO[[#This Row],[Costo Unitario (USD)]]+INVENTARIO[[#This Row],[Costo Envío (USD)]]</f>
        <v>14.29</v>
      </c>
      <c r="U585" s="42">
        <f>INVENTARIO[[#This Row],[Costo total]]*1.5</f>
        <v>21.434999999999999</v>
      </c>
      <c r="V585" s="42"/>
      <c r="W585" s="42">
        <f>INVENTARIO[[#This Row],[Precio Final]]-INVENTARIO[[#This Row],[Costo total]]</f>
        <v>-14.29</v>
      </c>
      <c r="X585" s="175">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6">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2845</v>
      </c>
      <c r="E587" s="78" t="s">
        <v>1818</v>
      </c>
      <c r="F587" s="78" t="s">
        <v>697</v>
      </c>
      <c r="G587" s="78" t="s">
        <v>164</v>
      </c>
      <c r="H587" s="171">
        <f>INVENTARIO[[#This Row],[Precio Final]]</f>
        <v>18</v>
      </c>
      <c r="I587" s="78">
        <v>2.64</v>
      </c>
      <c r="J587" s="78">
        <v>1</v>
      </c>
      <c r="K587" s="112">
        <f>SUMIFS(VENTAS[Cantidad],VENTAS[Código del producto Vendido],INVENTARIO[[#This Row],[Code]])</f>
        <v>1</v>
      </c>
      <c r="L587" s="120">
        <f>INVENTARIO[[#This Row],[Entradas]]-INVENTARIO[[#This Row],[Salidas]]</f>
        <v>0</v>
      </c>
      <c r="M587" s="171">
        <f>INVENTARIO[[#This Row],[Precio Final]]*10%</f>
        <v>1.8</v>
      </c>
      <c r="N587" s="42">
        <v>3.61</v>
      </c>
      <c r="O587" s="42">
        <v>0</v>
      </c>
      <c r="P587" s="42">
        <v>11.75</v>
      </c>
      <c r="Q587" s="110"/>
      <c r="R587" s="42"/>
      <c r="S587" s="177">
        <v>1</v>
      </c>
      <c r="T587" s="42">
        <f>INVENTARIO[[#This Row],[Costo Unitario (USD)]]+INVENTARIO[[#This Row],[Costo Envío (USD)]]</f>
        <v>12.75</v>
      </c>
      <c r="U587" s="42">
        <f>INVENTARIO[[#This Row],[Costo total]]*1.5</f>
        <v>19.125</v>
      </c>
      <c r="V587" s="42">
        <v>18</v>
      </c>
      <c r="W587" s="42">
        <f>INVENTARIO[[#This Row],[Precio Final]]-INVENTARIO[[#This Row],[Costo total]]</f>
        <v>5.25</v>
      </c>
      <c r="X587" s="175">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78" t="s">
        <v>2845</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6">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2518</v>
      </c>
      <c r="F589" s="78" t="s">
        <v>695</v>
      </c>
      <c r="G589" s="78" t="s">
        <v>164</v>
      </c>
      <c r="H589" s="171">
        <f>INVENTARIO[[#This Row],[Precio Final]]</f>
        <v>25</v>
      </c>
      <c r="I589" s="78">
        <v>3.4</v>
      </c>
      <c r="J589" s="78">
        <v>1</v>
      </c>
      <c r="K589" s="112">
        <f>SUMIFS(VENTAS[Cantidad],VENTAS[Código del producto Vendido],INVENTARIO[[#This Row],[Code]])</f>
        <v>0</v>
      </c>
      <c r="L589" s="120">
        <f>INVENTARIO[[#This Row],[Entradas]]-INVENTARIO[[#This Row],[Salidas]]</f>
        <v>1</v>
      </c>
      <c r="M589" s="171">
        <f>INVENTARIO[[#This Row],[Precio Final]]*10%</f>
        <v>2.5</v>
      </c>
      <c r="N589" s="42">
        <v>0</v>
      </c>
      <c r="O589" s="42">
        <v>0</v>
      </c>
      <c r="P589" s="42">
        <v>13.91</v>
      </c>
      <c r="Q589" s="110"/>
      <c r="R589" s="42"/>
      <c r="S589" s="177">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5">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6">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1">
        <f>INVENTARIO[[#This Row],[Precio Final]]</f>
        <v>12</v>
      </c>
      <c r="I591" s="78">
        <v>1.7</v>
      </c>
      <c r="J591" s="78">
        <v>0</v>
      </c>
      <c r="K591" s="112">
        <f>SUMIFS(VENTAS[Cantidad],VENTAS[Código del producto Vendido],INVENTARIO[[#This Row],[Code]])</f>
        <v>0</v>
      </c>
      <c r="L591" s="120">
        <f>INVENTARIO[[#This Row],[Entradas]]-INVENTARIO[[#This Row],[Salidas]]</f>
        <v>0</v>
      </c>
      <c r="M591" s="171">
        <f>INVENTARIO[[#This Row],[Precio Final]]*10%</f>
        <v>1.2000000000000002</v>
      </c>
      <c r="N591" s="42">
        <v>0</v>
      </c>
      <c r="O591" s="42">
        <v>0</v>
      </c>
      <c r="P591" s="42">
        <v>6.53</v>
      </c>
      <c r="Q591" s="110"/>
      <c r="R591" s="42"/>
      <c r="S591" s="177">
        <v>1</v>
      </c>
      <c r="T591" s="42">
        <f>INVENTARIO[[#This Row],[Costo Unitario (USD)]]+INVENTARIO[[#This Row],[Costo Envío (USD)]]</f>
        <v>7.53</v>
      </c>
      <c r="U591" s="42">
        <f>INVENTARIO[[#This Row],[Costo total]]*1.5</f>
        <v>11.295</v>
      </c>
      <c r="V591" s="42">
        <v>12</v>
      </c>
      <c r="W591" s="42">
        <f>INVENTARIO[[#This Row],[Precio Final]]-INVENTARIO[[#This Row],[Costo total]]</f>
        <v>4.47</v>
      </c>
      <c r="X591" s="175">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2660</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6">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1">
        <f>INVENTARIO[[#This Row],[Precio Final]]</f>
        <v>0</v>
      </c>
      <c r="I593" s="78">
        <v>7.23</v>
      </c>
      <c r="J593" s="78">
        <v>1</v>
      </c>
      <c r="K593" s="112">
        <f>SUMIFS(VENTAS[Cantidad],VENTAS[Código del producto Vendido],INVENTARIO[[#This Row],[Code]])</f>
        <v>1</v>
      </c>
      <c r="L593" s="120">
        <f>INVENTARIO[[#This Row],[Entradas]]-INVENTARIO[[#This Row],[Salidas]]</f>
        <v>0</v>
      </c>
      <c r="M593" s="171">
        <f>INVENTARIO[[#This Row],[Precio Final]]*10%</f>
        <v>0</v>
      </c>
      <c r="N593" s="42">
        <v>-30.07</v>
      </c>
      <c r="O593" s="42">
        <v>0</v>
      </c>
      <c r="P593" s="42">
        <v>22.82</v>
      </c>
      <c r="Q593" s="110"/>
      <c r="R593" s="42"/>
      <c r="S593" s="177">
        <v>5</v>
      </c>
      <c r="T593" s="42">
        <f>INVENTARIO[[#This Row],[Costo Unitario (USD)]]+INVENTARIO[[#This Row],[Costo Envío (USD)]]</f>
        <v>27.82</v>
      </c>
      <c r="U593" s="42">
        <f>INVENTARIO[[#This Row],[Costo total]]*1.5</f>
        <v>41.730000000000004</v>
      </c>
      <c r="V593" s="42"/>
      <c r="W593" s="42">
        <f>INVENTARIO[[#This Row],[Precio Final]]-INVENTARIO[[#This Row],[Costo total]]</f>
        <v>-27.82</v>
      </c>
      <c r="X593" s="175">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6">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2845</v>
      </c>
      <c r="E595" s="78" t="s">
        <v>1829</v>
      </c>
      <c r="F595" s="78" t="s">
        <v>697</v>
      </c>
      <c r="G595" s="78" t="s">
        <v>164</v>
      </c>
      <c r="H595" s="171">
        <f>INVENTARIO[[#This Row],[Precio Final]]</f>
        <v>25</v>
      </c>
      <c r="I595" s="78">
        <v>3.32</v>
      </c>
      <c r="J595" s="78">
        <v>1</v>
      </c>
      <c r="K595" s="112">
        <f>SUMIFS(VENTAS[Cantidad],VENTAS[Código del producto Vendido],INVENTARIO[[#This Row],[Code]])</f>
        <v>1</v>
      </c>
      <c r="L595" s="120">
        <f>INVENTARIO[[#This Row],[Entradas]]-INVENTARIO[[#This Row],[Salidas]]</f>
        <v>0</v>
      </c>
      <c r="M595" s="171">
        <f>INVENTARIO[[#This Row],[Precio Final]]*10%</f>
        <v>2.5</v>
      </c>
      <c r="N595" s="42">
        <v>-14.22</v>
      </c>
      <c r="O595" s="42">
        <v>0</v>
      </c>
      <c r="P595" s="42">
        <v>10.9</v>
      </c>
      <c r="Q595" s="110"/>
      <c r="R595" s="42"/>
      <c r="S595" s="177">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5">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78" t="s">
        <v>2845</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6">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2845</v>
      </c>
      <c r="E597" s="78" t="s">
        <v>1829</v>
      </c>
      <c r="F597" s="78"/>
      <c r="G597" s="78" t="s">
        <v>164</v>
      </c>
      <c r="H597" s="171">
        <f>INVENTARIO[[#This Row],[Precio Final]]</f>
        <v>25</v>
      </c>
      <c r="I597" s="78">
        <v>3.32</v>
      </c>
      <c r="J597" s="78">
        <v>1</v>
      </c>
      <c r="K597" s="112">
        <f>SUMIFS(VENTAS[Cantidad],VENTAS[Código del producto Vendido],INVENTARIO[[#This Row],[Code]])</f>
        <v>1</v>
      </c>
      <c r="L597" s="120">
        <f>INVENTARIO[[#This Row],[Entradas]]-INVENTARIO[[#This Row],[Salidas]]</f>
        <v>0</v>
      </c>
      <c r="M597" s="171">
        <f>INVENTARIO[[#This Row],[Precio Final]]*10%</f>
        <v>2.5</v>
      </c>
      <c r="N597" s="42">
        <v>-14.22</v>
      </c>
      <c r="O597" s="42">
        <v>0</v>
      </c>
      <c r="P597" s="42">
        <v>10.9</v>
      </c>
      <c r="Q597" s="110"/>
      <c r="R597" s="42"/>
      <c r="S597" s="177">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5">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6">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1">
        <f>INVENTARIO[[#This Row],[Precio Final]]</f>
        <v>12</v>
      </c>
      <c r="I599" s="78">
        <v>3.4</v>
      </c>
      <c r="J599" s="78">
        <v>0</v>
      </c>
      <c r="K599" s="112">
        <f>SUMIFS(VENTAS[Cantidad],VENTAS[Código del producto Vendido],INVENTARIO[[#This Row],[Code]])</f>
        <v>0</v>
      </c>
      <c r="L599" s="120">
        <f>INVENTARIO[[#This Row],[Entradas]]-INVENTARIO[[#This Row],[Salidas]]</f>
        <v>0</v>
      </c>
      <c r="M599" s="171">
        <f>INVENTARIO[[#This Row],[Precio Final]]*10%</f>
        <v>1.2000000000000002</v>
      </c>
      <c r="N599" s="42">
        <v>0</v>
      </c>
      <c r="O599" s="42">
        <v>0</v>
      </c>
      <c r="P599" s="42">
        <v>7.26</v>
      </c>
      <c r="Q599" s="110"/>
      <c r="R599" s="42"/>
      <c r="S599" s="177">
        <v>2</v>
      </c>
      <c r="T599" s="42">
        <f>INVENTARIO[[#This Row],[Costo Unitario (USD)]]+INVENTARIO[[#This Row],[Costo Envío (USD)]]</f>
        <v>9.26</v>
      </c>
      <c r="U599" s="42">
        <f>INVENTARIO[[#This Row],[Costo total]]*1.5</f>
        <v>13.89</v>
      </c>
      <c r="V599" s="42">
        <v>12</v>
      </c>
      <c r="W599" s="42">
        <f>INVENTARIO[[#This Row],[Precio Final]]-INVENTARIO[[#This Row],[Costo total]]</f>
        <v>2.74</v>
      </c>
      <c r="X599" s="175">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6">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2519</v>
      </c>
      <c r="F601" s="78" t="s">
        <v>692</v>
      </c>
      <c r="G601" s="78" t="s">
        <v>164</v>
      </c>
      <c r="H601" s="171">
        <f>INVENTARIO[[#This Row],[Precio Final]]</f>
        <v>20</v>
      </c>
      <c r="I601" s="78">
        <v>1.7</v>
      </c>
      <c r="J601" s="78">
        <v>1</v>
      </c>
      <c r="K601" s="112">
        <f>SUMIFS(VENTAS[Cantidad],VENTAS[Código del producto Vendido],INVENTARIO[[#This Row],[Code]])</f>
        <v>0</v>
      </c>
      <c r="L601" s="120">
        <f>INVENTARIO[[#This Row],[Entradas]]-INVENTARIO[[#This Row],[Salidas]]</f>
        <v>1</v>
      </c>
      <c r="M601" s="171">
        <f>INVENTARIO[[#This Row],[Precio Final]]*10%</f>
        <v>2</v>
      </c>
      <c r="N601" s="42">
        <v>0</v>
      </c>
      <c r="O601" s="42">
        <v>12.06</v>
      </c>
      <c r="P601" s="42">
        <v>10.36</v>
      </c>
      <c r="Q601" s="110"/>
      <c r="R601" s="42"/>
      <c r="S601" s="177">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5">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6">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1">
        <f>INVENTARIO[[#This Row],[Precio Final]]</f>
        <v>20</v>
      </c>
      <c r="I603" s="78">
        <v>1.7</v>
      </c>
      <c r="J603" s="78">
        <v>1</v>
      </c>
      <c r="K603" s="112">
        <f>SUMIFS(VENTAS[Cantidad],VENTAS[Código del producto Vendido],INVENTARIO[[#This Row],[Code]])</f>
        <v>1</v>
      </c>
      <c r="L603" s="120">
        <f>INVENTARIO[[#This Row],[Entradas]]-INVENTARIO[[#This Row],[Salidas]]</f>
        <v>0</v>
      </c>
      <c r="M603" s="171">
        <f>INVENTARIO[[#This Row],[Precio Final]]*10%</f>
        <v>2</v>
      </c>
      <c r="N603" s="42">
        <v>-12.06</v>
      </c>
      <c r="O603" s="42">
        <v>0</v>
      </c>
      <c r="P603" s="42">
        <v>10.36</v>
      </c>
      <c r="Q603" s="110"/>
      <c r="R603" s="42"/>
      <c r="S603" s="177">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5">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6">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1">
        <f>INVENTARIO[[#This Row],[Precio Final]]</f>
        <v>20</v>
      </c>
      <c r="I605" s="78">
        <v>1.7</v>
      </c>
      <c r="J605" s="78">
        <v>0</v>
      </c>
      <c r="K605" s="112">
        <f>SUMIFS(VENTAS[Cantidad],VENTAS[Código del producto Vendido],INVENTARIO[[#This Row],[Code]])</f>
        <v>0</v>
      </c>
      <c r="L605" s="120">
        <f>INVENTARIO[[#This Row],[Entradas]]-INVENTARIO[[#This Row],[Salidas]]</f>
        <v>0</v>
      </c>
      <c r="M605" s="171">
        <f>INVENTARIO[[#This Row],[Precio Final]]*10%</f>
        <v>2</v>
      </c>
      <c r="N605" s="42">
        <v>0</v>
      </c>
      <c r="O605" s="42">
        <v>19.04</v>
      </c>
      <c r="P605" s="42">
        <v>7.77</v>
      </c>
      <c r="Q605" s="110"/>
      <c r="R605" s="42"/>
      <c r="S605" s="177">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5">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6">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1">
        <f>INVENTARIO[[#This Row],[Precio Final]]</f>
        <v>12</v>
      </c>
      <c r="I607" s="78">
        <v>1.7</v>
      </c>
      <c r="J607" s="78">
        <v>0</v>
      </c>
      <c r="K607" s="112">
        <f>SUMIFS(VENTAS[Cantidad],VENTAS[Código del producto Vendido],INVENTARIO[[#This Row],[Code]])</f>
        <v>0</v>
      </c>
      <c r="L607" s="120">
        <f>INVENTARIO[[#This Row],[Entradas]]-INVENTARIO[[#This Row],[Salidas]]</f>
        <v>0</v>
      </c>
      <c r="M607" s="171">
        <f>INVENTARIO[[#This Row],[Precio Final]]*10%</f>
        <v>1.2000000000000002</v>
      </c>
      <c r="N607" s="42">
        <v>0</v>
      </c>
      <c r="O607" s="42">
        <v>0</v>
      </c>
      <c r="P607" s="42">
        <v>7.35</v>
      </c>
      <c r="Q607" s="110"/>
      <c r="R607" s="42"/>
      <c r="S607" s="177">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5">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78" t="s">
        <v>2845</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6">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1">
        <f>INVENTARIO[[#This Row],[Precio Final]]</f>
        <v>13</v>
      </c>
      <c r="I609" s="78">
        <v>0.85</v>
      </c>
      <c r="J609" s="78">
        <v>0</v>
      </c>
      <c r="K609" s="112">
        <f>SUMIFS(VENTAS[Cantidad],VENTAS[Código del producto Vendido],INVENTARIO[[#This Row],[Code]])</f>
        <v>0</v>
      </c>
      <c r="L609" s="120">
        <f>INVENTARIO[[#This Row],[Entradas]]-INVENTARIO[[#This Row],[Salidas]]</f>
        <v>0</v>
      </c>
      <c r="M609" s="171">
        <f>INVENTARIO[[#This Row],[Precio Final]]*10%</f>
        <v>1.3</v>
      </c>
      <c r="N609" s="42">
        <v>0</v>
      </c>
      <c r="O609" s="42">
        <v>0</v>
      </c>
      <c r="P609" s="42">
        <v>6.53</v>
      </c>
      <c r="Q609" s="110"/>
      <c r="R609" s="42"/>
      <c r="S609" s="177">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5">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6">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1">
        <f>INVENTARIO[[#This Row],[Precio Final]]</f>
        <v>0</v>
      </c>
      <c r="I611" s="78">
        <v>0.85</v>
      </c>
      <c r="J611" s="78">
        <v>0</v>
      </c>
      <c r="K611" s="112">
        <f>SUMIFS(VENTAS[Cantidad],VENTAS[Código del producto Vendido],INVENTARIO[[#This Row],[Code]])</f>
        <v>0</v>
      </c>
      <c r="L611" s="120">
        <f>INVENTARIO[[#This Row],[Entradas]]-INVENTARIO[[#This Row],[Salidas]]</f>
        <v>0</v>
      </c>
      <c r="M611" s="171">
        <f>INVENTARIO[[#This Row],[Precio Final]]*10%</f>
        <v>0</v>
      </c>
      <c r="N611" s="42">
        <v>0</v>
      </c>
      <c r="O611" s="42">
        <v>0</v>
      </c>
      <c r="P611" s="42">
        <v>0</v>
      </c>
      <c r="Q611" s="110"/>
      <c r="R611" s="42"/>
      <c r="S611" s="177">
        <v>0</v>
      </c>
      <c r="T611" s="42">
        <f>INVENTARIO[[#This Row],[Costo Unitario (USD)]]+INVENTARIO[[#This Row],[Costo Envío (USD)]]</f>
        <v>0</v>
      </c>
      <c r="U611" s="42">
        <f>INVENTARIO[[#This Row],[Costo total]]*1.5</f>
        <v>0</v>
      </c>
      <c r="V611" s="42">
        <v>0</v>
      </c>
      <c r="W611" s="42">
        <f>INVENTARIO[[#This Row],[Precio Final]]-INVENTARIO[[#This Row],[Costo total]]</f>
        <v>0</v>
      </c>
      <c r="X611" s="175">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6">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1">
        <f>INVENTARIO[[#This Row],[Precio Final]]</f>
        <v>0</v>
      </c>
      <c r="I613" s="78">
        <v>0.85</v>
      </c>
      <c r="J613" s="78">
        <v>0</v>
      </c>
      <c r="K613" s="112">
        <f>SUMIFS(VENTAS[Cantidad],VENTAS[Código del producto Vendido],INVENTARIO[[#This Row],[Code]])</f>
        <v>0</v>
      </c>
      <c r="L613" s="120">
        <f>INVENTARIO[[#This Row],[Entradas]]-INVENTARIO[[#This Row],[Salidas]]</f>
        <v>0</v>
      </c>
      <c r="M613" s="171">
        <f>INVENTARIO[[#This Row],[Precio Final]]*10%</f>
        <v>0</v>
      </c>
      <c r="N613" s="42">
        <v>0</v>
      </c>
      <c r="O613" s="42">
        <v>0</v>
      </c>
      <c r="P613" s="42">
        <v>0</v>
      </c>
      <c r="Q613" s="110"/>
      <c r="R613" s="42"/>
      <c r="S613" s="177">
        <v>0</v>
      </c>
      <c r="T613" s="42">
        <f>INVENTARIO[[#This Row],[Costo Unitario (USD)]]+INVENTARIO[[#This Row],[Costo Envío (USD)]]</f>
        <v>0</v>
      </c>
      <c r="U613" s="42">
        <f>INVENTARIO[[#This Row],[Costo total]]*1.5</f>
        <v>0</v>
      </c>
      <c r="V613" s="42">
        <v>0</v>
      </c>
      <c r="W613" s="42">
        <f>INVENTARIO[[#This Row],[Precio Final]]-INVENTARIO[[#This Row],[Costo total]]</f>
        <v>0</v>
      </c>
      <c r="X613" s="175">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6">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2520</v>
      </c>
      <c r="F615" s="78" t="s">
        <v>697</v>
      </c>
      <c r="G615" s="78" t="s">
        <v>164</v>
      </c>
      <c r="H615" s="171">
        <f>INVENTARIO[[#This Row],[Precio Final]]</f>
        <v>22</v>
      </c>
      <c r="I615" s="78">
        <v>2.5499999999999998</v>
      </c>
      <c r="J615" s="78">
        <v>4</v>
      </c>
      <c r="K615" s="112">
        <f>SUMIFS(VENTAS[Cantidad],VENTAS[Código del producto Vendido],INVENTARIO[[#This Row],[Code]])</f>
        <v>2</v>
      </c>
      <c r="L615" s="120">
        <f>INVENTARIO[[#This Row],[Entradas]]-INVENTARIO[[#This Row],[Salidas]]</f>
        <v>2</v>
      </c>
      <c r="M615" s="171">
        <f>INVENTARIO[[#This Row],[Precio Final]]*10%</f>
        <v>2.2000000000000002</v>
      </c>
      <c r="N615" s="42">
        <v>-27.89</v>
      </c>
      <c r="O615" s="42">
        <v>13.94</v>
      </c>
      <c r="P615" s="42">
        <v>11.37</v>
      </c>
      <c r="Q615" s="110"/>
      <c r="R615" s="42"/>
      <c r="S615" s="177">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5">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6">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2680</v>
      </c>
      <c r="E617" s="78" t="s">
        <v>2521</v>
      </c>
      <c r="F617" s="78" t="s">
        <v>2523</v>
      </c>
      <c r="G617" s="78" t="s">
        <v>164</v>
      </c>
      <c r="H617" s="171">
        <f>INVENTARIO[[#This Row],[Precio Final]]</f>
        <v>10</v>
      </c>
      <c r="I617" s="78">
        <v>1.7</v>
      </c>
      <c r="J617" s="78">
        <v>3</v>
      </c>
      <c r="K617" s="112">
        <f>SUMIFS(VENTAS[Cantidad],VENTAS[Código del producto Vendido],INVENTARIO[[#This Row],[Code]])</f>
        <v>1</v>
      </c>
      <c r="L617" s="120">
        <f>INVENTARIO[[#This Row],[Entradas]]-INVENTARIO[[#This Row],[Salidas]]</f>
        <v>2</v>
      </c>
      <c r="M617" s="171">
        <f>INVENTARIO[[#This Row],[Precio Final]]*10%</f>
        <v>1</v>
      </c>
      <c r="N617" s="42">
        <v>-5.88</v>
      </c>
      <c r="O617" s="42">
        <v>11.76</v>
      </c>
      <c r="P617" s="42">
        <v>4.17</v>
      </c>
      <c r="Q617" s="110"/>
      <c r="R617" s="42"/>
      <c r="S617" s="177">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5">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6">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2521</v>
      </c>
      <c r="F619" s="78" t="s">
        <v>2522</v>
      </c>
      <c r="G619" s="78" t="s">
        <v>164</v>
      </c>
      <c r="H619" s="171">
        <f>INVENTARIO[[#This Row],[Precio Final]]</f>
        <v>10</v>
      </c>
      <c r="I619" s="78">
        <v>1.7</v>
      </c>
      <c r="J619" s="78">
        <v>4</v>
      </c>
      <c r="K619" s="112">
        <f>SUMIFS(VENTAS[Cantidad],VENTAS[Código del producto Vendido],INVENTARIO[[#This Row],[Code]])</f>
        <v>1</v>
      </c>
      <c r="L619" s="120">
        <f>INVENTARIO[[#This Row],[Entradas]]-INVENTARIO[[#This Row],[Salidas]]</f>
        <v>3</v>
      </c>
      <c r="M619" s="171">
        <f>INVENTARIO[[#This Row],[Precio Final]]*10%</f>
        <v>1</v>
      </c>
      <c r="N619" s="42">
        <v>-4.79</v>
      </c>
      <c r="O619" s="42">
        <v>14.37</v>
      </c>
      <c r="P619" s="42">
        <v>3.09</v>
      </c>
      <c r="Q619" s="110"/>
      <c r="R619" s="42"/>
      <c r="S619" s="177">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5">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6">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1">
        <f>INVENTARIO[[#This Row],[Precio Final]]</f>
        <v>18</v>
      </c>
      <c r="I621" s="78">
        <v>1.19</v>
      </c>
      <c r="J621" s="78">
        <v>0</v>
      </c>
      <c r="K621" s="112">
        <f>SUMIFS(VENTAS[Cantidad],VENTAS[Código del producto Vendido],INVENTARIO[[#This Row],[Code]])</f>
        <v>0</v>
      </c>
      <c r="L621" s="120">
        <f>INVENTARIO[[#This Row],[Entradas]]-INVENTARIO[[#This Row],[Salidas]]</f>
        <v>0</v>
      </c>
      <c r="M621" s="171">
        <f>INVENTARIO[[#This Row],[Precio Final]]*10%</f>
        <v>1.8</v>
      </c>
      <c r="N621" s="42">
        <v>0</v>
      </c>
      <c r="O621" s="42">
        <v>0</v>
      </c>
      <c r="P621" s="42">
        <v>13.26</v>
      </c>
      <c r="Q621" s="110"/>
      <c r="R621" s="42"/>
      <c r="S621" s="177">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5">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6">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1">
        <f>INVENTARIO[[#This Row],[Precio Final]]</f>
        <v>18</v>
      </c>
      <c r="I623" s="78">
        <v>1.19</v>
      </c>
      <c r="J623" s="78">
        <v>0</v>
      </c>
      <c r="K623" s="112">
        <f>SUMIFS(VENTAS[Cantidad],VENTAS[Código del producto Vendido],INVENTARIO[[#This Row],[Code]])</f>
        <v>0</v>
      </c>
      <c r="L623" s="120">
        <f>INVENTARIO[[#This Row],[Entradas]]-INVENTARIO[[#This Row],[Salidas]]</f>
        <v>0</v>
      </c>
      <c r="M623" s="171">
        <f>INVENTARIO[[#This Row],[Precio Final]]*10%</f>
        <v>1.8</v>
      </c>
      <c r="N623" s="42">
        <v>0</v>
      </c>
      <c r="O623" s="42">
        <v>0</v>
      </c>
      <c r="P623" s="42">
        <v>11.58</v>
      </c>
      <c r="Q623" s="110"/>
      <c r="R623" s="42"/>
      <c r="S623" s="177">
        <v>3</v>
      </c>
      <c r="T623" s="42">
        <f>INVENTARIO[[#This Row],[Costo Unitario (USD)]]+INVENTARIO[[#This Row],[Costo Envío (USD)]]</f>
        <v>14.58</v>
      </c>
      <c r="U623" s="42">
        <f>INVENTARIO[[#This Row],[Costo total]]*1.5</f>
        <v>21.87</v>
      </c>
      <c r="V623" s="42">
        <v>18</v>
      </c>
      <c r="W623" s="42">
        <f>INVENTARIO[[#This Row],[Precio Final]]-INVENTARIO[[#This Row],[Costo total]]</f>
        <v>3.42</v>
      </c>
      <c r="X623" s="175">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2524</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6">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1">
        <f>INVENTARIO[[#This Row],[Precio Final]]</f>
        <v>25</v>
      </c>
      <c r="I625" s="78">
        <v>5.19</v>
      </c>
      <c r="J625" s="78">
        <v>1</v>
      </c>
      <c r="K625" s="112">
        <f>SUMIFS(VENTAS[Cantidad],VENTAS[Código del producto Vendido],INVENTARIO[[#This Row],[Code]])</f>
        <v>1</v>
      </c>
      <c r="L625" s="120">
        <f>INVENTARIO[[#This Row],[Entradas]]-INVENTARIO[[#This Row],[Salidas]]</f>
        <v>0</v>
      </c>
      <c r="M625" s="171">
        <f>INVENTARIO[[#This Row],[Precio Final]]*10%</f>
        <v>2.5</v>
      </c>
      <c r="N625" s="42">
        <v>-18.52</v>
      </c>
      <c r="O625" s="42">
        <v>0</v>
      </c>
      <c r="P625" s="42">
        <v>13.3</v>
      </c>
      <c r="Q625" s="110"/>
      <c r="R625" s="42"/>
      <c r="S625" s="177">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5">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6">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1">
        <f>INVENTARIO[[#This Row],[Precio Final]]</f>
        <v>25</v>
      </c>
      <c r="I627" s="78">
        <v>5.19</v>
      </c>
      <c r="J627" s="78">
        <v>1</v>
      </c>
      <c r="K627" s="112">
        <f>SUMIFS(VENTAS[Cantidad],VENTAS[Código del producto Vendido],INVENTARIO[[#This Row],[Code]])</f>
        <v>1</v>
      </c>
      <c r="L627" s="120">
        <f>INVENTARIO[[#This Row],[Entradas]]-INVENTARIO[[#This Row],[Salidas]]</f>
        <v>0</v>
      </c>
      <c r="M627" s="171">
        <f>INVENTARIO[[#This Row],[Precio Final]]*10%</f>
        <v>2.5</v>
      </c>
      <c r="N627" s="42">
        <v>-18.52</v>
      </c>
      <c r="O627" s="42">
        <v>0</v>
      </c>
      <c r="P627" s="42">
        <v>13.3</v>
      </c>
      <c r="Q627" s="110"/>
      <c r="R627" s="42"/>
      <c r="S627" s="177">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5">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6">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2525</v>
      </c>
      <c r="F629" s="78" t="s">
        <v>692</v>
      </c>
      <c r="G629" s="78" t="s">
        <v>164</v>
      </c>
      <c r="H629" s="171">
        <f>INVENTARIO[[#This Row],[Precio Final]]</f>
        <v>35</v>
      </c>
      <c r="I629" s="78">
        <v>6.8</v>
      </c>
      <c r="J629" s="78">
        <v>2</v>
      </c>
      <c r="K629" s="112">
        <f>SUMIFS(VENTAS[Cantidad],VENTAS[Código del producto Vendido],INVENTARIO[[#This Row],[Code]])</f>
        <v>0</v>
      </c>
      <c r="L629" s="120">
        <f>INVENTARIO[[#This Row],[Entradas]]-INVENTARIO[[#This Row],[Salidas]]</f>
        <v>2</v>
      </c>
      <c r="M629" s="171">
        <f>INVENTARIO[[#This Row],[Precio Final]]*10%</f>
        <v>3.5</v>
      </c>
      <c r="N629" s="42">
        <v>0</v>
      </c>
      <c r="O629" s="42">
        <v>49.6</v>
      </c>
      <c r="P629" s="42">
        <v>17.95</v>
      </c>
      <c r="Q629" s="110"/>
      <c r="R629" s="42"/>
      <c r="S629" s="177">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5">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6">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1">
        <f>INVENTARIO[[#This Row],[Precio Final]]</f>
        <v>35</v>
      </c>
      <c r="I631" s="78">
        <v>6.8</v>
      </c>
      <c r="J631" s="78">
        <v>2</v>
      </c>
      <c r="K631" s="112">
        <f>SUMIFS(VENTAS[Cantidad],VENTAS[Código del producto Vendido],INVENTARIO[[#This Row],[Code]])</f>
        <v>2</v>
      </c>
      <c r="L631" s="120">
        <f>INVENTARIO[[#This Row],[Entradas]]-INVENTARIO[[#This Row],[Salidas]]</f>
        <v>0</v>
      </c>
      <c r="M631" s="171">
        <f>INVENTARIO[[#This Row],[Precio Final]]*10%</f>
        <v>3.5</v>
      </c>
      <c r="N631" s="42">
        <v>0</v>
      </c>
      <c r="O631" s="42">
        <v>24.8</v>
      </c>
      <c r="P631" s="42">
        <v>17.95</v>
      </c>
      <c r="Q631" s="110"/>
      <c r="R631" s="42"/>
      <c r="S631" s="177">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5">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6">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1">
        <f>INVENTARIO[[#This Row],[Precio Final]]</f>
        <v>23</v>
      </c>
      <c r="I633" s="78">
        <v>4.68</v>
      </c>
      <c r="J633" s="78">
        <v>2</v>
      </c>
      <c r="K633" s="112">
        <f>SUMIFS(VENTAS[Cantidad],VENTAS[Código del producto Vendido],INVENTARIO[[#This Row],[Code]])</f>
        <v>2</v>
      </c>
      <c r="L633" s="120">
        <f>INVENTARIO[[#This Row],[Entradas]]-INVENTARIO[[#This Row],[Salidas]]</f>
        <v>0</v>
      </c>
      <c r="M633" s="171">
        <f>INVENTARIO[[#This Row],[Precio Final]]*10%</f>
        <v>2.3000000000000003</v>
      </c>
      <c r="N633" s="42">
        <v>-29.83</v>
      </c>
      <c r="O633" s="42">
        <v>0</v>
      </c>
      <c r="P633" s="42">
        <v>10.220000000000001</v>
      </c>
      <c r="Q633" s="110"/>
      <c r="R633" s="42"/>
      <c r="S633" s="177">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5">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6">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2845</v>
      </c>
      <c r="E635" s="78" t="s">
        <v>1920</v>
      </c>
      <c r="F635" s="78" t="s">
        <v>692</v>
      </c>
      <c r="G635" s="78" t="s">
        <v>164</v>
      </c>
      <c r="H635" s="171">
        <f>INVENTARIO[[#This Row],[Precio Final]]</f>
        <v>10</v>
      </c>
      <c r="I635" s="78">
        <v>0.77</v>
      </c>
      <c r="J635" s="78">
        <v>2</v>
      </c>
      <c r="K635" s="112">
        <f>SUMIFS(VENTAS[Cantidad],VENTAS[Código del producto Vendido],INVENTARIO[[#This Row],[Code]])</f>
        <v>2</v>
      </c>
      <c r="L635" s="120">
        <f>INVENTARIO[[#This Row],[Entradas]]-INVENTARIO[[#This Row],[Salidas]]</f>
        <v>0</v>
      </c>
      <c r="M635" s="171">
        <f>INVENTARIO[[#This Row],[Precio Final]]*10%</f>
        <v>1</v>
      </c>
      <c r="N635" s="42">
        <v>-9.17</v>
      </c>
      <c r="O635" s="42">
        <v>0</v>
      </c>
      <c r="P635" s="42">
        <v>3.77</v>
      </c>
      <c r="Q635" s="110"/>
      <c r="R635" s="42"/>
      <c r="S635" s="177">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5">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78" t="s">
        <v>2845</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6">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2845</v>
      </c>
      <c r="E637" s="78" t="s">
        <v>1921</v>
      </c>
      <c r="F637" s="78" t="s">
        <v>692</v>
      </c>
      <c r="G637" s="78" t="s">
        <v>164</v>
      </c>
      <c r="H637" s="171">
        <f>INVENTARIO[[#This Row],[Precio Final]]</f>
        <v>12</v>
      </c>
      <c r="I637" s="78">
        <v>0.85</v>
      </c>
      <c r="J637" s="78">
        <v>2</v>
      </c>
      <c r="K637" s="112">
        <f>SUMIFS(VENTAS[Cantidad],VENTAS[Código del producto Vendido],INVENTARIO[[#This Row],[Code]])</f>
        <v>2</v>
      </c>
      <c r="L637" s="120">
        <f>INVENTARIO[[#This Row],[Entradas]]-INVENTARIO[[#This Row],[Salidas]]</f>
        <v>0</v>
      </c>
      <c r="M637" s="171">
        <f>INVENTARIO[[#This Row],[Precio Final]]*10%</f>
        <v>1.2000000000000002</v>
      </c>
      <c r="N637" s="42">
        <v>-11.76</v>
      </c>
      <c r="O637" s="42">
        <v>5.88</v>
      </c>
      <c r="P637" s="42">
        <v>4.97</v>
      </c>
      <c r="Q637" s="110"/>
      <c r="R637" s="42"/>
      <c r="S637" s="177">
        <v>3</v>
      </c>
      <c r="T637" s="42">
        <f>INVENTARIO[[#This Row],[Costo Unitario (USD)]]+INVENTARIO[[#This Row],[Costo Envío (USD)]]</f>
        <v>7.97</v>
      </c>
      <c r="U637" s="42">
        <f>INVENTARIO[[#This Row],[Costo total]]*1.5</f>
        <v>11.955</v>
      </c>
      <c r="V637" s="42">
        <v>12</v>
      </c>
      <c r="W637" s="42">
        <f>INVENTARIO[[#This Row],[Precio Final]]-INVENTARIO[[#This Row],[Costo total]]</f>
        <v>4.03</v>
      </c>
      <c r="X637" s="175">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78" t="s">
        <v>2845</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6">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2845</v>
      </c>
      <c r="E639" s="78" t="s">
        <v>2526</v>
      </c>
      <c r="F639" s="78" t="s">
        <v>2374</v>
      </c>
      <c r="G639" s="78" t="s">
        <v>164</v>
      </c>
      <c r="H639" s="171">
        <f>INVENTARIO[[#This Row],[Precio Final]]</f>
        <v>12</v>
      </c>
      <c r="I639" s="78">
        <v>2.04</v>
      </c>
      <c r="J639" s="78">
        <v>3</v>
      </c>
      <c r="K639" s="112">
        <f>SUMIFS(VENTAS[Cantidad],VENTAS[Código del producto Vendido],INVENTARIO[[#This Row],[Code]])</f>
        <v>2</v>
      </c>
      <c r="L639" s="120">
        <f>INVENTARIO[[#This Row],[Entradas]]-INVENTARIO[[#This Row],[Salidas]]</f>
        <v>1</v>
      </c>
      <c r="M639" s="171">
        <f>INVENTARIO[[#This Row],[Precio Final]]*10%</f>
        <v>1.2000000000000002</v>
      </c>
      <c r="N639" s="42">
        <v>-14.14</v>
      </c>
      <c r="O639" s="42">
        <v>0</v>
      </c>
      <c r="P639" s="42">
        <v>4.97</v>
      </c>
      <c r="Q639" s="110"/>
      <c r="R639" s="42"/>
      <c r="S639" s="177">
        <v>3</v>
      </c>
      <c r="T639" s="42">
        <f>INVENTARIO[[#This Row],[Costo Unitario (USD)]]+INVENTARIO[[#This Row],[Costo Envío (USD)]]</f>
        <v>7.97</v>
      </c>
      <c r="U639" s="42">
        <f>INVENTARIO[[#This Row],[Costo total]]*1.5</f>
        <v>11.955</v>
      </c>
      <c r="V639" s="42">
        <v>12</v>
      </c>
      <c r="W639" s="42">
        <f>INVENTARIO[[#This Row],[Precio Final]]-INVENTARIO[[#This Row],[Costo total]]</f>
        <v>4.03</v>
      </c>
      <c r="X639" s="175">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78" t="s">
        <v>2845</v>
      </c>
      <c r="E640" s="83" t="s">
        <v>2526</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6">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2845</v>
      </c>
      <c r="E641" s="78" t="s">
        <v>2077</v>
      </c>
      <c r="F641" s="78" t="s">
        <v>698</v>
      </c>
      <c r="G641" s="78" t="s">
        <v>164</v>
      </c>
      <c r="H641" s="171">
        <f>INVENTARIO[[#This Row],[Precio Final]]</f>
        <v>12</v>
      </c>
      <c r="I641" s="78">
        <v>2.04</v>
      </c>
      <c r="J641" s="78">
        <v>3</v>
      </c>
      <c r="K641" s="112">
        <f>SUMIFS(VENTAS[Cantidad],VENTAS[Código del producto Vendido],INVENTARIO[[#This Row],[Code]])</f>
        <v>3</v>
      </c>
      <c r="L641" s="120">
        <f>INVENTARIO[[#This Row],[Entradas]]-INVENTARIO[[#This Row],[Salidas]]</f>
        <v>0</v>
      </c>
      <c r="M641" s="171">
        <f>INVENTARIO[[#This Row],[Precio Final]]*10%</f>
        <v>1.2000000000000002</v>
      </c>
      <c r="N641" s="42">
        <v>-21.39</v>
      </c>
      <c r="O641" s="42">
        <v>0</v>
      </c>
      <c r="P641" s="42">
        <v>5.09</v>
      </c>
      <c r="Q641" s="110"/>
      <c r="R641" s="42"/>
      <c r="S641" s="177">
        <v>3</v>
      </c>
      <c r="T641" s="42">
        <f>INVENTARIO[[#This Row],[Costo Unitario (USD)]]+INVENTARIO[[#This Row],[Costo Envío (USD)]]</f>
        <v>8.09</v>
      </c>
      <c r="U641" s="42">
        <f>INVENTARIO[[#This Row],[Costo total]]*1.5</f>
        <v>12.135</v>
      </c>
      <c r="V641" s="42">
        <v>12</v>
      </c>
      <c r="W641" s="42">
        <f>INVENTARIO[[#This Row],[Precio Final]]-INVENTARIO[[#This Row],[Costo total]]</f>
        <v>3.91</v>
      </c>
      <c r="X641" s="175">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6">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1">
        <f>INVENTARIO[[#This Row],[Precio Final]]</f>
        <v>28</v>
      </c>
      <c r="I643" s="78">
        <v>4.34</v>
      </c>
      <c r="J643" s="78">
        <v>2</v>
      </c>
      <c r="K643" s="112">
        <f>SUMIFS(VENTAS[Cantidad],VENTAS[Código del producto Vendido],INVENTARIO[[#This Row],[Code]])</f>
        <v>2</v>
      </c>
      <c r="L643" s="120">
        <f>INVENTARIO[[#This Row],[Entradas]]-INVENTARIO[[#This Row],[Salidas]]</f>
        <v>0</v>
      </c>
      <c r="M643" s="171">
        <f>INVENTARIO[[#This Row],[Precio Final]]*10%</f>
        <v>2.8000000000000003</v>
      </c>
      <c r="N643" s="42">
        <v>-40.31</v>
      </c>
      <c r="O643" s="42">
        <v>0</v>
      </c>
      <c r="P643" s="42">
        <v>15.78</v>
      </c>
      <c r="Q643" s="110"/>
      <c r="R643" s="42"/>
      <c r="S643" s="177">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5">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2524</v>
      </c>
      <c r="F644" s="83" t="s">
        <v>2409</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6">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2524</v>
      </c>
      <c r="F645" s="78" t="s">
        <v>2411</v>
      </c>
      <c r="G645" s="78" t="s">
        <v>164</v>
      </c>
      <c r="H645" s="171">
        <f>INVENTARIO[[#This Row],[Precio Final]]</f>
        <v>28</v>
      </c>
      <c r="I645" s="78">
        <v>3.49</v>
      </c>
      <c r="J645" s="78">
        <v>2</v>
      </c>
      <c r="K645" s="112">
        <f>SUMIFS(VENTAS[Cantidad],VENTAS[Código del producto Vendido],INVENTARIO[[#This Row],[Code]])</f>
        <v>0</v>
      </c>
      <c r="L645" s="120">
        <f>INVENTARIO[[#This Row],[Entradas]]-INVENTARIO[[#This Row],[Salidas]]</f>
        <v>2</v>
      </c>
      <c r="M645" s="171">
        <f>INVENTARIO[[#This Row],[Precio Final]]*10%</f>
        <v>2.8000000000000003</v>
      </c>
      <c r="N645" s="42">
        <v>0</v>
      </c>
      <c r="O645" s="42">
        <v>19.3</v>
      </c>
      <c r="P645" s="42">
        <v>15.78</v>
      </c>
      <c r="Q645" s="110"/>
      <c r="R645" s="42"/>
      <c r="S645" s="177">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5">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6">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2845</v>
      </c>
      <c r="E647" s="78" t="s">
        <v>2392</v>
      </c>
      <c r="F647" s="78" t="s">
        <v>2394</v>
      </c>
      <c r="G647" s="78" t="s">
        <v>164</v>
      </c>
      <c r="H647" s="171">
        <f>INVENTARIO[[#This Row],[Precio Final]]</f>
        <v>10</v>
      </c>
      <c r="I647" s="78">
        <v>0.77</v>
      </c>
      <c r="J647" s="78">
        <v>1</v>
      </c>
      <c r="K647" s="112">
        <f>SUMIFS(VENTAS[Cantidad],VENTAS[Código del producto Vendido],INVENTARIO[[#This Row],[Code]])</f>
        <v>0</v>
      </c>
      <c r="L647" s="120">
        <f>INVENTARIO[[#This Row],[Entradas]]-INVENTARIO[[#This Row],[Salidas]]</f>
        <v>1</v>
      </c>
      <c r="M647" s="171">
        <f>INVENTARIO[[#This Row],[Precio Final]]*10%</f>
        <v>1</v>
      </c>
      <c r="N647" s="42">
        <v>0</v>
      </c>
      <c r="O647" s="42">
        <v>4.5199999999999996</v>
      </c>
      <c r="P647" s="42">
        <v>3.73</v>
      </c>
      <c r="Q647" s="110"/>
      <c r="R647" s="42"/>
      <c r="S647" s="177">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5">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78" t="s">
        <v>2845</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6">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1">
        <f>INVENTARIO[[#This Row],[Precio Final]]</f>
        <v>30</v>
      </c>
      <c r="I649" s="78">
        <v>7</v>
      </c>
      <c r="J649" s="78">
        <v>7</v>
      </c>
      <c r="K649" s="112">
        <f>SUMIFS(VENTAS[Cantidad],VENTAS[Código del producto Vendido],INVENTARIO[[#This Row],[Code]])</f>
        <v>2</v>
      </c>
      <c r="L649" s="120">
        <f>INVENTARIO[[#This Row],[Entradas]]-INVENTARIO[[#This Row],[Salidas]]</f>
        <v>5</v>
      </c>
      <c r="M649" s="171">
        <f>INVENTARIO[[#This Row],[Precio Final]]*10%</f>
        <v>3</v>
      </c>
      <c r="N649" s="42">
        <v>7.21</v>
      </c>
      <c r="O649" s="42">
        <v>113.95</v>
      </c>
      <c r="P649" s="42">
        <v>15.79</v>
      </c>
      <c r="Q649" s="110"/>
      <c r="R649" s="42"/>
      <c r="S649" s="177">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5">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f>INVENTARIO[[#This Row],[Precio Final]]</f>
        <v>0</v>
      </c>
      <c r="I650" s="83"/>
      <c r="J650" s="83"/>
      <c r="K650" s="112">
        <f>SUMIFS(VENTAS[Cantidad],VENTAS[Código del producto Vendido],INVENTARIO[[#This Row],[Code]])</f>
        <v>0</v>
      </c>
      <c r="L650" s="121"/>
      <c r="M650" s="171">
        <f>INVENTARIO[[#This Row],[Precio Final]]*10%</f>
        <v>0</v>
      </c>
      <c r="N650" s="43"/>
      <c r="O650" s="43"/>
      <c r="P650" s="43"/>
      <c r="Q650" s="112"/>
      <c r="R650" s="43"/>
      <c r="S650" s="176"/>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2527</v>
      </c>
      <c r="F651" s="78" t="s">
        <v>2528</v>
      </c>
      <c r="G651" s="78" t="s">
        <v>1942</v>
      </c>
      <c r="H651" s="171">
        <f>INVENTARIO[[#This Row],[Precio Final]]</f>
        <v>28</v>
      </c>
      <c r="I651" s="78">
        <v>4.5</v>
      </c>
      <c r="J651" s="78">
        <v>5</v>
      </c>
      <c r="K651" s="112">
        <f>SUMIFS(VENTAS[Cantidad],VENTAS[Código del producto Vendido],INVENTARIO[[#This Row],[Code]])</f>
        <v>1</v>
      </c>
      <c r="L651" s="120">
        <f>INVENTARIO[[#This Row],[Entradas]]-INVENTARIO[[#This Row],[Salidas]]</f>
        <v>4</v>
      </c>
      <c r="M651" s="171">
        <f>INVENTARIO[[#This Row],[Precio Final]]*10%</f>
        <v>2.8000000000000003</v>
      </c>
      <c r="N651" s="42">
        <v>10.47</v>
      </c>
      <c r="O651" s="42">
        <v>17.53</v>
      </c>
      <c r="P651" s="42">
        <v>13</v>
      </c>
      <c r="Q651" s="110"/>
      <c r="R651" s="42"/>
      <c r="S651" s="177">
        <v>5</v>
      </c>
      <c r="T651" s="42">
        <f>INVENTARIO[[#This Row],[Costo Unitario (USD)]]+INVENTARIO[[#This Row],[Costo Envío (USD)]]</f>
        <v>18</v>
      </c>
      <c r="U651" s="42">
        <f>INVENTARIO[[#This Row],[Costo total]]*1.5</f>
        <v>27</v>
      </c>
      <c r="V651" s="42">
        <v>28</v>
      </c>
      <c r="W651" s="42">
        <f>INVENTARIO[[#This Row],[Precio Final]]-INVENTARIO[[#This Row],[Costo total]]</f>
        <v>10</v>
      </c>
      <c r="X651" s="175">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f>SUMIFS(VENTAS[Cantidad],VENTAS[Código del producto Vendido],INVENTARIO[[#This Row],[Code]])</f>
        <v>1</v>
      </c>
      <c r="L652" s="121">
        <f>INVENTARIO[[#This Row],[Entradas]]-INVENTARIO[[#This Row],[Salidas]]</f>
        <v>-1</v>
      </c>
      <c r="M652" s="171">
        <f>INVENTARIO[[#This Row],[Precio Final]]*10%</f>
        <v>3.5</v>
      </c>
      <c r="N652" s="43">
        <v>-7.88</v>
      </c>
      <c r="O652" s="43">
        <v>0</v>
      </c>
      <c r="P652" s="43">
        <v>11.49</v>
      </c>
      <c r="Q652" s="112"/>
      <c r="R652" s="43"/>
      <c r="S652" s="176">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15.509999999999998</v>
      </c>
      <c r="Y652" s="43"/>
      <c r="Z652" s="43"/>
      <c r="AA652" s="43">
        <f>INVENTARIO[[#This Row],[Costo total]]*INVENTARIO[[#This Row],[Entradas]]</f>
        <v>0</v>
      </c>
      <c r="AB652" s="172">
        <f>INVENTARIO[[#This Row],[Stock Actual]]*INVENTARIO[[#This Row],[Costo total]]</f>
        <v>-19.490000000000002</v>
      </c>
    </row>
    <row r="653" spans="1:28" ht="55" customHeight="1" x14ac:dyDescent="0.15">
      <c r="A653" s="42" t="s">
        <v>1903</v>
      </c>
      <c r="B653" s="173"/>
      <c r="C653" s="174" t="s">
        <v>12</v>
      </c>
      <c r="D653" s="78" t="s">
        <v>215</v>
      </c>
      <c r="E653" s="78" t="s">
        <v>2079</v>
      </c>
      <c r="F653" s="78" t="s">
        <v>697</v>
      </c>
      <c r="G653" s="78" t="s">
        <v>1942</v>
      </c>
      <c r="H653" s="171">
        <f>INVENTARIO[[#This Row],[Precio Final]]</f>
        <v>18</v>
      </c>
      <c r="I653" s="78">
        <v>0</v>
      </c>
      <c r="J653" s="78">
        <v>1</v>
      </c>
      <c r="K653" s="112">
        <f>SUMIFS(VENTAS[Cantidad],VENTAS[Código del producto Vendido],INVENTARIO[[#This Row],[Code]])</f>
        <v>1</v>
      </c>
      <c r="L653" s="120">
        <f>INVENTARIO[[#This Row],[Entradas]]-INVENTARIO[[#This Row],[Salidas]]</f>
        <v>0</v>
      </c>
      <c r="M653" s="171">
        <f>INVENTARIO[[#This Row],[Precio Final]]*10%</f>
        <v>1.8</v>
      </c>
      <c r="N653" s="42">
        <v>-7.88</v>
      </c>
      <c r="O653" s="42">
        <v>0</v>
      </c>
      <c r="P653" s="42">
        <v>7</v>
      </c>
      <c r="Q653" s="110"/>
      <c r="R653" s="42"/>
      <c r="S653" s="177">
        <v>5</v>
      </c>
      <c r="T653" s="42">
        <f>INVENTARIO[[#This Row],[Costo Unitario (USD)]]+INVENTARIO[[#This Row],[Costo Envío (USD)]]</f>
        <v>12</v>
      </c>
      <c r="U653" s="42">
        <f>INVENTARIO[[#This Row],[Costo total]]*1.5</f>
        <v>18</v>
      </c>
      <c r="V653" s="42">
        <v>18</v>
      </c>
      <c r="W653" s="42">
        <f>INVENTARIO[[#This Row],[Precio Final]]-INVENTARIO[[#This Row],[Costo total]]</f>
        <v>6</v>
      </c>
      <c r="X653" s="175">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6">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1">
        <f>INVENTARIO[[#This Row],[Precio Final]]</f>
        <v>32</v>
      </c>
      <c r="I655" s="78">
        <v>0</v>
      </c>
      <c r="J655" s="78">
        <v>2</v>
      </c>
      <c r="K655" s="112">
        <f>SUMIFS(VENTAS[Cantidad],VENTAS[Código del producto Vendido],INVENTARIO[[#This Row],[Code]])</f>
        <v>2</v>
      </c>
      <c r="L655" s="120">
        <f>INVENTARIO[[#This Row],[Entradas]]-INVENTARIO[[#This Row],[Salidas]]</f>
        <v>0</v>
      </c>
      <c r="M655" s="171">
        <f>INVENTARIO[[#This Row],[Precio Final]]*10%</f>
        <v>3.2</v>
      </c>
      <c r="N655" s="42">
        <v>-21.21</v>
      </c>
      <c r="O655" s="42">
        <v>0</v>
      </c>
      <c r="P655" s="42">
        <v>15.79</v>
      </c>
      <c r="Q655" s="110"/>
      <c r="R655" s="42"/>
      <c r="S655" s="177">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5">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6">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1">
        <f>INVENTARIO[[#This Row],[Precio Final]]</f>
        <v>18</v>
      </c>
      <c r="I657" s="78">
        <v>0</v>
      </c>
      <c r="J657" s="78">
        <v>1</v>
      </c>
      <c r="K657" s="112">
        <f>SUMIFS(VENTAS[Cantidad],VENTAS[Código del producto Vendido],INVENTARIO[[#This Row],[Code]])</f>
        <v>1</v>
      </c>
      <c r="L657" s="120">
        <f>INVENTARIO[[#This Row],[Entradas]]-INVENTARIO[[#This Row],[Salidas]]</f>
        <v>0</v>
      </c>
      <c r="M657" s="171">
        <f>INVENTARIO[[#This Row],[Precio Final]]*10%</f>
        <v>1.8</v>
      </c>
      <c r="N657" s="42">
        <v>7.12</v>
      </c>
      <c r="O657" s="42">
        <v>0</v>
      </c>
      <c r="P657" s="42">
        <v>7.49</v>
      </c>
      <c r="Q657" s="110"/>
      <c r="R657" s="42"/>
      <c r="S657" s="177">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5">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2529</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6">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1">
        <f>INVENTARIO[[#This Row],[Precio Final]]</f>
        <v>0</v>
      </c>
      <c r="I659" s="78"/>
      <c r="J659" s="78"/>
      <c r="K659" s="112">
        <f>SUMIFS(VENTAS[Cantidad],VENTAS[Código del producto Vendido],INVENTARIO[[#This Row],[Code]])</f>
        <v>0</v>
      </c>
      <c r="L659" s="120"/>
      <c r="M659" s="171">
        <f>INVENTARIO[[#This Row],[Precio Final]]*10%</f>
        <v>0</v>
      </c>
      <c r="N659" s="42"/>
      <c r="O659" s="42"/>
      <c r="P659" s="42"/>
      <c r="Q659" s="110"/>
      <c r="R659" s="42"/>
      <c r="S659" s="177"/>
      <c r="T659" s="42">
        <f>INVENTARIO[[#This Row],[Costo Unitario (USD)]]+INVENTARIO[[#This Row],[Costo Envío (USD)]]</f>
        <v>0</v>
      </c>
      <c r="U659" s="42">
        <f>INVENTARIO[[#This Row],[Costo total]]*1.5</f>
        <v>0</v>
      </c>
      <c r="V659" s="42"/>
      <c r="W659" s="42">
        <f>INVENTARIO[[#This Row],[Precio Final]]-INVENTARIO[[#This Row],[Costo total]]</f>
        <v>0</v>
      </c>
      <c r="X659" s="175">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78" t="s">
        <v>2845</v>
      </c>
      <c r="E660" s="83" t="s">
        <v>2530</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6">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2845</v>
      </c>
      <c r="E661" s="78" t="s">
        <v>2001</v>
      </c>
      <c r="F661" s="78" t="s">
        <v>695</v>
      </c>
      <c r="G661" s="78" t="s">
        <v>426</v>
      </c>
      <c r="H661" s="171">
        <f>INVENTARIO[[#This Row],[Precio Final]]</f>
        <v>40</v>
      </c>
      <c r="I661" s="78">
        <v>6</v>
      </c>
      <c r="J661" s="78">
        <v>2</v>
      </c>
      <c r="K661" s="112">
        <f>SUMIFS(VENTAS[Cantidad],VENTAS[Código del producto Vendido],INVENTARIO[[#This Row],[Code]])</f>
        <v>2</v>
      </c>
      <c r="L661" s="120">
        <f>INVENTARIO[[#This Row],[Entradas]]-INVENTARIO[[#This Row],[Salidas]]</f>
        <v>0</v>
      </c>
      <c r="M661" s="171">
        <f>INVENTARIO[[#This Row],[Precio Final]]*10%</f>
        <v>4</v>
      </c>
      <c r="N661" s="42">
        <v>0</v>
      </c>
      <c r="O661" s="42">
        <v>58.06</v>
      </c>
      <c r="P661" s="42">
        <v>24</v>
      </c>
      <c r="Q661" s="110"/>
      <c r="R661" s="42"/>
      <c r="S661" s="177">
        <v>6</v>
      </c>
      <c r="T661" s="42">
        <f>INVENTARIO[[#This Row],[Costo Unitario (USD)]]+INVENTARIO[[#This Row],[Costo Envío (USD)]]</f>
        <v>30</v>
      </c>
      <c r="U661" s="42">
        <f>INVENTARIO[[#This Row],[Costo total]]*1.5</f>
        <v>45</v>
      </c>
      <c r="V661" s="42">
        <v>40</v>
      </c>
      <c r="W661" s="42">
        <f>INVENTARIO[[#This Row],[Precio Final]]-INVENTARIO[[#This Row],[Costo total]]</f>
        <v>10</v>
      </c>
      <c r="X661" s="175">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78" t="s">
        <v>2845</v>
      </c>
      <c r="E662" s="83" t="s">
        <v>2531</v>
      </c>
      <c r="F662" s="83" t="s">
        <v>2329</v>
      </c>
      <c r="G662" s="83" t="s">
        <v>426</v>
      </c>
      <c r="H662" s="171">
        <f>INVENTARIO[[#This Row],[Precio Final]]</f>
        <v>40</v>
      </c>
      <c r="I662" s="83">
        <v>0</v>
      </c>
      <c r="J662" s="83">
        <v>1</v>
      </c>
      <c r="K662" s="112">
        <f>SUMIFS(VENTAS[Cantidad],VENTAS[Código del producto Vendido],INVENTARIO[[#This Row],[Code]])</f>
        <v>0</v>
      </c>
      <c r="L662" s="121">
        <f>INVENTARIO[[#This Row],[Entradas]]-INVENTARIO[[#This Row],[Salidas]]</f>
        <v>1</v>
      </c>
      <c r="M662" s="171">
        <f>INVENTARIO[[#This Row],[Precio Final]]*10%</f>
        <v>4</v>
      </c>
      <c r="N662" s="43">
        <v>0</v>
      </c>
      <c r="O662" s="43">
        <v>23.03</v>
      </c>
      <c r="P662" s="43">
        <v>24</v>
      </c>
      <c r="Q662" s="112"/>
      <c r="R662" s="43"/>
      <c r="S662" s="176">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0</v>
      </c>
      <c r="Y662" s="43"/>
      <c r="Z662" s="43"/>
      <c r="AA662" s="43">
        <f>INVENTARIO[[#This Row],[Costo total]]*INVENTARIO[[#This Row],[Entradas]]</f>
        <v>30</v>
      </c>
      <c r="AB662" s="172">
        <f>INVENTARIO[[#This Row],[Stock Actual]]*INVENTARIO[[#This Row],[Costo total]]</f>
        <v>30</v>
      </c>
    </row>
    <row r="663" spans="1:28" ht="55" customHeight="1" x14ac:dyDescent="0.15">
      <c r="A663" s="42" t="s">
        <v>1912</v>
      </c>
      <c r="B663" s="173"/>
      <c r="C663" s="174" t="s">
        <v>12</v>
      </c>
      <c r="D663" s="78" t="s">
        <v>2845</v>
      </c>
      <c r="E663" s="78" t="s">
        <v>2002</v>
      </c>
      <c r="F663" s="78" t="s">
        <v>695</v>
      </c>
      <c r="G663" s="78" t="s">
        <v>426</v>
      </c>
      <c r="H663" s="171">
        <f>INVENTARIO[[#This Row],[Precio Final]]</f>
        <v>40</v>
      </c>
      <c r="I663" s="78">
        <v>0</v>
      </c>
      <c r="J663" s="78">
        <v>1</v>
      </c>
      <c r="K663" s="112">
        <f>SUMIFS(VENTAS[Cantidad],VENTAS[Código del producto Vendido],INVENTARIO[[#This Row],[Code]])</f>
        <v>0</v>
      </c>
      <c r="L663" s="120">
        <f>INVENTARIO[[#This Row],[Entradas]]-INVENTARIO[[#This Row],[Salidas]]</f>
        <v>1</v>
      </c>
      <c r="M663" s="171">
        <f>INVENTARIO[[#This Row],[Precio Final]]*10%</f>
        <v>4</v>
      </c>
      <c r="N663" s="42">
        <v>0</v>
      </c>
      <c r="O663" s="42">
        <v>23.03</v>
      </c>
      <c r="P663" s="42">
        <v>18.75</v>
      </c>
      <c r="Q663" s="110"/>
      <c r="R663" s="42"/>
      <c r="S663" s="177">
        <v>6</v>
      </c>
      <c r="T663" s="42">
        <f>INVENTARIO[[#This Row],[Costo Unitario (USD)]]+INVENTARIO[[#This Row],[Costo Envío (USD)]]</f>
        <v>24.75</v>
      </c>
      <c r="U663" s="42">
        <f>INVENTARIO[[#This Row],[Costo total]]*1.5</f>
        <v>37.125</v>
      </c>
      <c r="V663" s="42">
        <v>40</v>
      </c>
      <c r="W663" s="42">
        <f>INVENTARIO[[#This Row],[Precio Final]]-INVENTARIO[[#This Row],[Costo total]]</f>
        <v>15.25</v>
      </c>
      <c r="X663" s="175">
        <f>INVENTARIO[[#This Row],[Ganancia Unitaria]]*INVENTARIO[[#This Row],[Salidas]]</f>
        <v>0</v>
      </c>
      <c r="Y663" s="42"/>
      <c r="Z663" s="20"/>
      <c r="AA663" s="20">
        <f>INVENTARIO[[#This Row],[Costo total]]*INVENTARIO[[#This Row],[Entradas]]</f>
        <v>24.75</v>
      </c>
      <c r="AB663" s="172">
        <f>INVENTARIO[[#This Row],[Stock Actual]]*INVENTARIO[[#This Row],[Costo total]]</f>
        <v>24.75</v>
      </c>
    </row>
    <row r="664" spans="1:28" ht="55" customHeight="1" x14ac:dyDescent="0.15">
      <c r="A664" s="43" t="s">
        <v>1913</v>
      </c>
      <c r="B664" s="169"/>
      <c r="C664" s="170" t="s">
        <v>12</v>
      </c>
      <c r="D664" s="78" t="s">
        <v>2845</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6">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2845</v>
      </c>
      <c r="E665" s="78" t="s">
        <v>2080</v>
      </c>
      <c r="F665" s="78" t="s">
        <v>2329</v>
      </c>
      <c r="G665" s="78" t="s">
        <v>426</v>
      </c>
      <c r="H665" s="171">
        <f>INVENTARIO[[#This Row],[Precio Final]]</f>
        <v>25</v>
      </c>
      <c r="I665" s="78">
        <v>0</v>
      </c>
      <c r="J665" s="78">
        <v>1</v>
      </c>
      <c r="K665" s="112">
        <f>SUMIFS(VENTAS[Cantidad],VENTAS[Código del producto Vendido],INVENTARIO[[#This Row],[Code]])</f>
        <v>0</v>
      </c>
      <c r="L665" s="120">
        <f>INVENTARIO[[#This Row],[Entradas]]-INVENTARIO[[#This Row],[Salidas]]</f>
        <v>1</v>
      </c>
      <c r="M665" s="171">
        <f>INVENTARIO[[#This Row],[Precio Final]]*10%</f>
        <v>2.5</v>
      </c>
      <c r="N665" s="42">
        <v>0</v>
      </c>
      <c r="O665" s="42">
        <v>15.15</v>
      </c>
      <c r="P665" s="42">
        <v>8.5</v>
      </c>
      <c r="Q665" s="110"/>
      <c r="R665" s="42"/>
      <c r="S665" s="177">
        <v>3</v>
      </c>
      <c r="T665" s="42">
        <f>INVENTARIO[[#This Row],[Costo Unitario (USD)]]+INVENTARIO[[#This Row],[Costo Envío (USD)]]</f>
        <v>11.5</v>
      </c>
      <c r="U665" s="42">
        <f>INVENTARIO[[#This Row],[Costo total]]*1.5</f>
        <v>17.25</v>
      </c>
      <c r="V665" s="42">
        <v>25</v>
      </c>
      <c r="W665" s="42">
        <f>INVENTARIO[[#This Row],[Precio Final]]-INVENTARIO[[#This Row],[Costo total]]</f>
        <v>13.5</v>
      </c>
      <c r="X665" s="175">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78" t="s">
        <v>2845</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6">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78" t="s">
        <v>2845</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6">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2845</v>
      </c>
      <c r="E668" s="78" t="s">
        <v>2005</v>
      </c>
      <c r="F668" s="78" t="s">
        <v>692</v>
      </c>
      <c r="G668" s="78" t="s">
        <v>164</v>
      </c>
      <c r="H668" s="171">
        <f>INVENTARIO[[#This Row],[Precio Final]]</f>
        <v>20</v>
      </c>
      <c r="I668" s="78">
        <v>1.89</v>
      </c>
      <c r="J668" s="78">
        <v>1</v>
      </c>
      <c r="K668" s="112">
        <f>SUMIFS(VENTAS[Cantidad],VENTAS[Código del producto Vendido],INVENTARIO[[#This Row],[Code]])</f>
        <v>1</v>
      </c>
      <c r="L668" s="120">
        <f>INVENTARIO[[#This Row],[Entradas]]-INVENTARIO[[#This Row],[Salidas]]</f>
        <v>0</v>
      </c>
      <c r="M668" s="171">
        <f>INVENTARIO[[#This Row],[Precio Final]]*10%</f>
        <v>2</v>
      </c>
      <c r="N668" s="42">
        <v>0</v>
      </c>
      <c r="O668" s="42">
        <v>14.25</v>
      </c>
      <c r="P668" s="42">
        <v>11.53</v>
      </c>
      <c r="Q668" s="110"/>
      <c r="R668" s="42"/>
      <c r="S668" s="177">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5">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78" t="s">
        <v>2845</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6">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2845</v>
      </c>
      <c r="E670" s="78" t="s">
        <v>2532</v>
      </c>
      <c r="F670" s="78" t="s">
        <v>695</v>
      </c>
      <c r="G670" s="78" t="s">
        <v>164</v>
      </c>
      <c r="H670" s="171">
        <f>INVENTARIO[[#This Row],[Precio Final]]</f>
        <v>20</v>
      </c>
      <c r="I670" s="78">
        <v>1.89</v>
      </c>
      <c r="J670" s="78">
        <v>1</v>
      </c>
      <c r="K670" s="112">
        <f>SUMIFS(VENTAS[Cantidad],VENTAS[Código del producto Vendido],INVENTARIO[[#This Row],[Code]])</f>
        <v>0</v>
      </c>
      <c r="L670" s="120">
        <v>0</v>
      </c>
      <c r="M670" s="171">
        <f>INVENTARIO[[#This Row],[Precio Final]]*10%</f>
        <v>2</v>
      </c>
      <c r="N670" s="42">
        <v>0</v>
      </c>
      <c r="O670" s="42">
        <v>14.25</v>
      </c>
      <c r="P670" s="42">
        <v>12.53</v>
      </c>
      <c r="Q670" s="110"/>
      <c r="R670" s="42"/>
      <c r="S670" s="177">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5">
        <f>INVENTARIO[[#This Row],[Ganancia Unitaria]]*INVENTARIO[[#This Row],[Salidas]]</f>
        <v>0</v>
      </c>
      <c r="Y670" s="42"/>
      <c r="Z670" s="20"/>
      <c r="AA670" s="20">
        <f>INVENTARIO[[#This Row],[Costo total]]*INVENTARIO[[#This Row],[Entradas]]</f>
        <v>14.239999999999998</v>
      </c>
      <c r="AB670" s="172">
        <f>INVENTARIO[[#This Row],[Stock Actual]]*INVENTARIO[[#This Row],[Costo total]]</f>
        <v>0</v>
      </c>
    </row>
    <row r="671" spans="1:28" ht="55" customHeight="1" x14ac:dyDescent="0.15">
      <c r="A671" s="43" t="s">
        <v>2009</v>
      </c>
      <c r="B671" s="169"/>
      <c r="C671" s="170" t="s">
        <v>12</v>
      </c>
      <c r="D671" s="78" t="s">
        <v>2845</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6">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2845</v>
      </c>
      <c r="E672" s="78" t="s">
        <v>2533</v>
      </c>
      <c r="F672" s="78" t="s">
        <v>698</v>
      </c>
      <c r="G672" s="78" t="s">
        <v>164</v>
      </c>
      <c r="H672" s="171">
        <f>INVENTARIO[[#This Row],[Precio Final]]</f>
        <v>25</v>
      </c>
      <c r="I672" s="78">
        <v>0</v>
      </c>
      <c r="J672" s="78">
        <v>2</v>
      </c>
      <c r="K672" s="112">
        <f>SUMIFS(VENTAS[Cantidad],VENTAS[Código del producto Vendido],INVENTARIO[[#This Row],[Code]])</f>
        <v>1</v>
      </c>
      <c r="L672" s="120">
        <f>INVENTARIO[[#This Row],[Entradas]]-INVENTARIO[[#This Row],[Salidas]]</f>
        <v>1</v>
      </c>
      <c r="M672" s="171">
        <f>INVENTARIO[[#This Row],[Precio Final]]*10%</f>
        <v>2.5</v>
      </c>
      <c r="N672" s="42">
        <v>0</v>
      </c>
      <c r="O672" s="42">
        <v>0</v>
      </c>
      <c r="P672" s="42">
        <v>14.66</v>
      </c>
      <c r="Q672" s="110"/>
      <c r="R672" s="42"/>
      <c r="S672" s="177">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5">
        <f>INVENTARIO[[#This Row],[Ganancia Unitaria]]*INVENTARIO[[#This Row],[Salidas]]</f>
        <v>8.629999999999999</v>
      </c>
      <c r="Y672" s="42"/>
      <c r="Z672" s="20"/>
      <c r="AA672" s="20">
        <f>INVENTARIO[[#This Row],[Costo total]]*INVENTARIO[[#This Row],[Entradas]]</f>
        <v>32.74</v>
      </c>
      <c r="AB672" s="172">
        <f>INVENTARIO[[#This Row],[Stock Actual]]*INVENTARIO[[#This Row],[Costo total]]</f>
        <v>16.37</v>
      </c>
    </row>
    <row r="673" spans="1:28" ht="55" customHeight="1" x14ac:dyDescent="0.15">
      <c r="A673" s="43" t="s">
        <v>2011</v>
      </c>
      <c r="B673" s="169"/>
      <c r="C673" s="170" t="s">
        <v>12</v>
      </c>
      <c r="D673" s="78" t="s">
        <v>2845</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6">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2845</v>
      </c>
      <c r="E674" s="78" t="s">
        <v>2008</v>
      </c>
      <c r="F674" s="78" t="s">
        <v>692</v>
      </c>
      <c r="G674" s="78" t="s">
        <v>164</v>
      </c>
      <c r="H674" s="171">
        <f>INVENTARIO[[#This Row],[Precio Final]]</f>
        <v>25</v>
      </c>
      <c r="I674" s="78">
        <v>0</v>
      </c>
      <c r="J674" s="78">
        <v>2</v>
      </c>
      <c r="K674" s="112">
        <f>SUMIFS(VENTAS[Cantidad],VENTAS[Código del producto Vendido],INVENTARIO[[#This Row],[Code]])</f>
        <v>2</v>
      </c>
      <c r="L674" s="120">
        <f>INVENTARIO[[#This Row],[Entradas]]-INVENTARIO[[#This Row],[Salidas]]</f>
        <v>0</v>
      </c>
      <c r="M674" s="171">
        <f>INVENTARIO[[#This Row],[Precio Final]]*10%</f>
        <v>2.5</v>
      </c>
      <c r="N674" s="42">
        <v>0</v>
      </c>
      <c r="O674" s="42">
        <v>0</v>
      </c>
      <c r="P674" s="42">
        <v>13.94</v>
      </c>
      <c r="Q674" s="110"/>
      <c r="R674" s="42"/>
      <c r="S674" s="177">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5">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78" t="s">
        <v>2845</v>
      </c>
      <c r="E675" s="83" t="s">
        <v>2535</v>
      </c>
      <c r="F675" s="83" t="s">
        <v>2534</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6">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2845</v>
      </c>
      <c r="E676" s="78" t="s">
        <v>2016</v>
      </c>
      <c r="F676" s="78" t="s">
        <v>695</v>
      </c>
      <c r="G676" s="78" t="s">
        <v>164</v>
      </c>
      <c r="H676" s="171">
        <f>INVENTARIO[[#This Row],[Precio Final]]</f>
        <v>22</v>
      </c>
      <c r="I676" s="78">
        <v>5</v>
      </c>
      <c r="J676" s="78">
        <v>1</v>
      </c>
      <c r="K676" s="112">
        <f>SUMIFS(VENTAS[Cantidad],VENTAS[Código del producto Vendido],INVENTARIO[[#This Row],[Code]])</f>
        <v>1</v>
      </c>
      <c r="L676" s="120">
        <f>INVENTARIO[[#This Row],[Entradas]]-INVENTARIO[[#This Row],[Salidas]]</f>
        <v>0</v>
      </c>
      <c r="M676" s="171">
        <f>INVENTARIO[[#This Row],[Precio Final]]*10%</f>
        <v>2.2000000000000002</v>
      </c>
      <c r="N676" s="42">
        <v>0</v>
      </c>
      <c r="O676" s="42">
        <v>19.38</v>
      </c>
      <c r="P676" s="42">
        <v>12</v>
      </c>
      <c r="Q676" s="110"/>
      <c r="R676" s="42"/>
      <c r="S676" s="177">
        <v>3</v>
      </c>
      <c r="T676" s="42">
        <f>INVENTARIO[[#This Row],[Costo Unitario (USD)]]+INVENTARIO[[#This Row],[Costo Envío (USD)]]</f>
        <v>15</v>
      </c>
      <c r="U676" s="42">
        <f>INVENTARIO[[#This Row],[Costo total]]*1.5</f>
        <v>22.5</v>
      </c>
      <c r="V676" s="42">
        <v>22</v>
      </c>
      <c r="W676" s="42">
        <f>INVENTARIO[[#This Row],[Precio Final]]-INVENTARIO[[#This Row],[Costo total]]</f>
        <v>7</v>
      </c>
      <c r="X676" s="175">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78" t="s">
        <v>2845</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6">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2845</v>
      </c>
      <c r="E678" s="78" t="s">
        <v>2536</v>
      </c>
      <c r="F678" s="78" t="s">
        <v>692</v>
      </c>
      <c r="G678" s="78" t="s">
        <v>426</v>
      </c>
      <c r="H678" s="171">
        <f>INVENTARIO[[#This Row],[Precio Final]]</f>
        <v>18</v>
      </c>
      <c r="I678" s="78">
        <v>0</v>
      </c>
      <c r="J678" s="78">
        <v>1</v>
      </c>
      <c r="K678" s="112">
        <f>SUMIFS(VENTAS[Cantidad],VENTAS[Código del producto Vendido],INVENTARIO[[#This Row],[Code]])</f>
        <v>0</v>
      </c>
      <c r="L678" s="120">
        <v>0</v>
      </c>
      <c r="M678" s="171">
        <f>INVENTARIO[[#This Row],[Precio Final]]*10%</f>
        <v>1.8</v>
      </c>
      <c r="N678" s="42">
        <v>0</v>
      </c>
      <c r="O678" s="42">
        <v>9.3800000000000008</v>
      </c>
      <c r="P678" s="42">
        <v>8</v>
      </c>
      <c r="Q678" s="110"/>
      <c r="R678" s="42"/>
      <c r="S678" s="177">
        <v>2</v>
      </c>
      <c r="T678" s="42">
        <f>INVENTARIO[[#This Row],[Costo Unitario (USD)]]+INVENTARIO[[#This Row],[Costo Envío (USD)]]</f>
        <v>10</v>
      </c>
      <c r="U678" s="42">
        <f>INVENTARIO[[#This Row],[Costo total]]*1.5</f>
        <v>15</v>
      </c>
      <c r="V678" s="42">
        <v>18</v>
      </c>
      <c r="W678" s="42">
        <f>INVENTARIO[[#This Row],[Precio Final]]-INVENTARIO[[#This Row],[Costo total]]</f>
        <v>8</v>
      </c>
      <c r="X678" s="175">
        <f>INVENTARIO[[#This Row],[Ganancia Unitaria]]*INVENTARIO[[#This Row],[Salidas]]</f>
        <v>0</v>
      </c>
      <c r="Y678" s="42"/>
      <c r="Z678" s="20"/>
      <c r="AA678" s="20">
        <f>INVENTARIO[[#This Row],[Costo total]]*INVENTARIO[[#This Row],[Entradas]]</f>
        <v>10</v>
      </c>
      <c r="AB678" s="172">
        <f>INVENTARIO[[#This Row],[Stock Actual]]*INVENTARIO[[#This Row],[Costo total]]</f>
        <v>0</v>
      </c>
    </row>
    <row r="679" spans="1:28" ht="55" customHeight="1" x14ac:dyDescent="0.15">
      <c r="A679" s="43" t="s">
        <v>2018</v>
      </c>
      <c r="B679" s="169"/>
      <c r="C679" s="170" t="s">
        <v>12</v>
      </c>
      <c r="D679" s="78" t="s">
        <v>2845</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6">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2845</v>
      </c>
      <c r="E680" s="78" t="s">
        <v>2022</v>
      </c>
      <c r="F680" s="78" t="s">
        <v>692</v>
      </c>
      <c r="G680" s="78" t="s">
        <v>426</v>
      </c>
      <c r="H680" s="171">
        <f>INVENTARIO[[#This Row],[Precio Final]]</f>
        <v>45</v>
      </c>
      <c r="I680" s="78">
        <v>0</v>
      </c>
      <c r="J680" s="78">
        <v>0</v>
      </c>
      <c r="K680" s="112">
        <f>SUMIFS(VENTAS[Cantidad],VENTAS[Código del producto Vendido],INVENTARIO[[#This Row],[Code]])</f>
        <v>0</v>
      </c>
      <c r="L680" s="120">
        <f>INVENTARIO[[#This Row],[Entradas]]-INVENTARIO[[#This Row],[Salidas]]</f>
        <v>0</v>
      </c>
      <c r="M680" s="171">
        <f>INVENTARIO[[#This Row],[Precio Final]]*10%</f>
        <v>4.5</v>
      </c>
      <c r="N680" s="42">
        <v>0</v>
      </c>
      <c r="O680" s="42">
        <v>28.13</v>
      </c>
      <c r="P680" s="42">
        <v>25</v>
      </c>
      <c r="Q680" s="110"/>
      <c r="R680" s="42"/>
      <c r="S680" s="177">
        <v>4</v>
      </c>
      <c r="T680" s="42">
        <f>INVENTARIO[[#This Row],[Costo Unitario (USD)]]+INVENTARIO[[#This Row],[Costo Envío (USD)]]</f>
        <v>29</v>
      </c>
      <c r="U680" s="42">
        <f>INVENTARIO[[#This Row],[Costo total]]*1.5</f>
        <v>43.5</v>
      </c>
      <c r="V680" s="42">
        <v>45</v>
      </c>
      <c r="W680" s="42">
        <f>INVENTARIO[[#This Row],[Precio Final]]-INVENTARIO[[#This Row],[Costo total]]</f>
        <v>16</v>
      </c>
      <c r="X680" s="175">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78" t="s">
        <v>2845</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6">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2845</v>
      </c>
      <c r="E682" s="78" t="s">
        <v>2023</v>
      </c>
      <c r="F682" s="78" t="s">
        <v>1199</v>
      </c>
      <c r="G682" s="78" t="s">
        <v>426</v>
      </c>
      <c r="H682" s="171">
        <f>INVENTARIO[[#This Row],[Precio Final]]</f>
        <v>25</v>
      </c>
      <c r="I682" s="78">
        <v>0</v>
      </c>
      <c r="J682" s="78">
        <v>1</v>
      </c>
      <c r="K682" s="112">
        <f>SUMIFS(VENTAS[Cantidad],VENTAS[Código del producto Vendido],INVENTARIO[[#This Row],[Code]])</f>
        <v>1</v>
      </c>
      <c r="L682" s="120">
        <f>INVENTARIO[[#This Row],[Entradas]]-INVENTARIO[[#This Row],[Salidas]]</f>
        <v>0</v>
      </c>
      <c r="M682" s="171">
        <f>INVENTARIO[[#This Row],[Precio Final]]*10%</f>
        <v>2.5</v>
      </c>
      <c r="N682" s="42">
        <v>0</v>
      </c>
      <c r="O682" s="42">
        <v>12.44</v>
      </c>
      <c r="P682" s="42">
        <v>12.45</v>
      </c>
      <c r="Q682" s="110"/>
      <c r="R682" s="42"/>
      <c r="S682" s="177">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5">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78" t="s">
        <v>2846</v>
      </c>
      <c r="E683" s="83" t="s">
        <v>2852</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6">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2845</v>
      </c>
      <c r="E684" s="78" t="s">
        <v>2537</v>
      </c>
      <c r="F684" s="78" t="s">
        <v>697</v>
      </c>
      <c r="G684" s="78" t="s">
        <v>426</v>
      </c>
      <c r="H684" s="171">
        <f>INVENTARIO[[#This Row],[Precio Final]]</f>
        <v>25</v>
      </c>
      <c r="I684" s="78">
        <v>0</v>
      </c>
      <c r="J684" s="78">
        <v>1</v>
      </c>
      <c r="K684" s="112">
        <f>SUMIFS(VENTAS[Cantidad],VENTAS[Código del producto Vendido],INVENTARIO[[#This Row],[Code]])</f>
        <v>0</v>
      </c>
      <c r="L684" s="120">
        <f>INVENTARIO[[#This Row],[Entradas]]-INVENTARIO[[#This Row],[Salidas]]</f>
        <v>1</v>
      </c>
      <c r="M684" s="171">
        <f>INVENTARIO[[#This Row],[Precio Final]]*10%</f>
        <v>2.5</v>
      </c>
      <c r="N684" s="42">
        <v>0</v>
      </c>
      <c r="O684" s="42">
        <v>12.44</v>
      </c>
      <c r="P684" s="42">
        <v>12.45</v>
      </c>
      <c r="Q684" s="110"/>
      <c r="R684" s="42"/>
      <c r="S684" s="177">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5">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2538</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6">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2538</v>
      </c>
      <c r="F686" s="78" t="s">
        <v>695</v>
      </c>
      <c r="G686" s="78" t="s">
        <v>164</v>
      </c>
      <c r="H686" s="171">
        <f>INVENTARIO[[#This Row],[Precio Final]]</f>
        <v>25</v>
      </c>
      <c r="I686" s="78">
        <v>1.89</v>
      </c>
      <c r="J686" s="78">
        <v>23.57</v>
      </c>
      <c r="K686" s="112">
        <f>SUMIFS(VENTAS[Cantidad],VENTAS[Código del producto Vendido],INVENTARIO[[#This Row],[Code]])</f>
        <v>0</v>
      </c>
      <c r="L686" s="120">
        <f>INVENTARIO[[#This Row],[Entradas]]-INVENTARIO[[#This Row],[Salidas]]</f>
        <v>23.57</v>
      </c>
      <c r="M686" s="171">
        <f>INVENTARIO[[#This Row],[Precio Final]]*10%</f>
        <v>2.5</v>
      </c>
      <c r="N686" s="42">
        <v>0</v>
      </c>
      <c r="O686" s="42">
        <v>31.43</v>
      </c>
      <c r="P686" s="42">
        <v>13.83</v>
      </c>
      <c r="Q686" s="110"/>
      <c r="R686" s="42"/>
      <c r="S686" s="177">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5">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2539</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6">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2676</v>
      </c>
      <c r="E688" s="78" t="s">
        <v>2539</v>
      </c>
      <c r="F688" s="78" t="s">
        <v>698</v>
      </c>
      <c r="G688" s="78" t="s">
        <v>164</v>
      </c>
      <c r="H688" s="171">
        <f>INVENTARIO[[#This Row],[Precio Final]]</f>
        <v>20</v>
      </c>
      <c r="I688" s="78">
        <v>1.89</v>
      </c>
      <c r="J688" s="78">
        <v>1</v>
      </c>
      <c r="K688" s="112">
        <f>SUMIFS(VENTAS[Cantidad],VENTAS[Código del producto Vendido],INVENTARIO[[#This Row],[Code]])</f>
        <v>0</v>
      </c>
      <c r="L688" s="120">
        <f>INVENTARIO[[#This Row],[Entradas]]-INVENTARIO[[#This Row],[Salidas]]</f>
        <v>1</v>
      </c>
      <c r="M688" s="171">
        <f>INVENTARIO[[#This Row],[Precio Final]]*10%</f>
        <v>2</v>
      </c>
      <c r="N688" s="42">
        <v>0</v>
      </c>
      <c r="O688" s="42">
        <v>25.28</v>
      </c>
      <c r="P688" s="42">
        <v>10.74</v>
      </c>
      <c r="Q688" s="110"/>
      <c r="R688" s="42"/>
      <c r="S688" s="177">
        <v>2</v>
      </c>
      <c r="T688" s="42">
        <f>INVENTARIO[[#This Row],[Costo Unitario (USD)]]+INVENTARIO[[#This Row],[Costo Envío (USD)]]</f>
        <v>12.74</v>
      </c>
      <c r="U688" s="42">
        <f>INVENTARIO[[#This Row],[Costo total]]*1.5</f>
        <v>19.11</v>
      </c>
      <c r="V688" s="42">
        <v>20</v>
      </c>
      <c r="W688" s="42">
        <f>INVENTARIO[[#This Row],[Precio Final]]-INVENTARIO[[#This Row],[Costo total]]</f>
        <v>7.26</v>
      </c>
      <c r="X688" s="175">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6">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1">
        <f>INVENTARIO[[#This Row],[Precio Final]]</f>
        <v>7</v>
      </c>
      <c r="I690" s="78">
        <v>1.89</v>
      </c>
      <c r="J690" s="78">
        <v>1</v>
      </c>
      <c r="K690" s="112">
        <f>SUMIFS(VENTAS[Cantidad],VENTAS[Código del producto Vendido],INVENTARIO[[#This Row],[Code]])</f>
        <v>0</v>
      </c>
      <c r="L690" s="120">
        <f>INVENTARIO[[#This Row],[Entradas]]-INVENTARIO[[#This Row],[Salidas]]</f>
        <v>1</v>
      </c>
      <c r="M690" s="171">
        <f>INVENTARIO[[#This Row],[Precio Final]]*10%</f>
        <v>0.70000000000000007</v>
      </c>
      <c r="N690" s="42">
        <v>0</v>
      </c>
      <c r="O690" s="42">
        <v>14.13</v>
      </c>
      <c r="P690" s="42">
        <v>2.97</v>
      </c>
      <c r="Q690" s="110"/>
      <c r="R690" s="42"/>
      <c r="S690" s="177">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5">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2845</v>
      </c>
      <c r="E691" s="78" t="s">
        <v>2071</v>
      </c>
      <c r="F691" s="78" t="s">
        <v>695</v>
      </c>
      <c r="G691" s="78" t="s">
        <v>164</v>
      </c>
      <c r="H691" s="171">
        <f>INVENTARIO[[#This Row],[Precio Final]]</f>
        <v>25</v>
      </c>
      <c r="I691" s="78">
        <v>3</v>
      </c>
      <c r="J691" s="78">
        <v>1</v>
      </c>
      <c r="K691" s="112">
        <f>SUMIFS(VENTAS[Cantidad],VENTAS[Código del producto Vendido],INVENTARIO[[#This Row],[Code]])</f>
        <v>0</v>
      </c>
      <c r="L691" s="120">
        <f>INVENTARIO[[#This Row],[Entradas]]-INVENTARIO[[#This Row],[Salidas]]</f>
        <v>1</v>
      </c>
      <c r="M691" s="171">
        <f>INVENTARIO[[#This Row],[Precio Final]]*10%</f>
        <v>2.5</v>
      </c>
      <c r="N691" s="42">
        <v>0</v>
      </c>
      <c r="O691" s="42">
        <v>15.5</v>
      </c>
      <c r="P691" s="42">
        <v>9</v>
      </c>
      <c r="Q691" s="110"/>
      <c r="R691" s="42"/>
      <c r="S691" s="177">
        <v>2</v>
      </c>
      <c r="T691" s="42">
        <f>INVENTARIO[[#This Row],[Costo Unitario (USD)]]+INVENTARIO[[#This Row],[Costo Envío (USD)]]</f>
        <v>11</v>
      </c>
      <c r="U691" s="42">
        <f>INVENTARIO[[#This Row],[Costo total]]*1.5</f>
        <v>16.5</v>
      </c>
      <c r="V691" s="42">
        <v>25</v>
      </c>
      <c r="W691" s="42">
        <f>INVENTARIO[[#This Row],[Precio Final]]-INVENTARIO[[#This Row],[Costo total]]</f>
        <v>14</v>
      </c>
      <c r="X691" s="175">
        <f>INVENTARIO[[#This Row],[Ganancia Unitaria]]*INVENTARIO[[#This Row],[Salidas]]</f>
        <v>0</v>
      </c>
      <c r="Y691" s="42"/>
      <c r="Z691" s="20"/>
      <c r="AA691" s="20">
        <f>INVENTARIO[[#This Row],[Costo total]]*INVENTARIO[[#This Row],[Entradas]]</f>
        <v>11</v>
      </c>
      <c r="AB691" s="172">
        <f>INVENTARIO[[#This Row],[Stock Actual]]*INVENTARIO[[#This Row],[Costo total]]</f>
        <v>11</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f>SUMIFS(VENTAS[Cantidad],VENTAS[Código del producto Vendido],INVENTARIO[[#This Row],[Code]])</f>
        <v>0</v>
      </c>
      <c r="L692" s="121">
        <f>INVENTARIO[[#This Row],[Entradas]]-INVENTARIO[[#This Row],[Salidas]]</f>
        <v>1</v>
      </c>
      <c r="M692" s="171">
        <f>INVENTARIO[[#This Row],[Precio Final]]*10%</f>
        <v>1.2000000000000002</v>
      </c>
      <c r="N692" s="43">
        <v>0</v>
      </c>
      <c r="O692" s="43">
        <v>0</v>
      </c>
      <c r="P692" s="43">
        <v>5</v>
      </c>
      <c r="Q692" s="112"/>
      <c r="R692" s="43"/>
      <c r="S692" s="176">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0</v>
      </c>
      <c r="Y692" s="43"/>
      <c r="Z692" s="43"/>
      <c r="AA692" s="43">
        <f>INVENTARIO[[#This Row],[Costo total]]*INVENTARIO[[#This Row],[Entradas]]</f>
        <v>7</v>
      </c>
      <c r="AB692" s="172">
        <f>INVENTARIO[[#This Row],[Stock Actual]]*INVENTARIO[[#This Row],[Costo total]]</f>
        <v>7</v>
      </c>
    </row>
    <row r="693" spans="1:28" ht="55" customHeight="1" x14ac:dyDescent="0.15">
      <c r="A693" s="42" t="s">
        <v>2307</v>
      </c>
      <c r="B693" s="173"/>
      <c r="C693" s="174" t="s">
        <v>12</v>
      </c>
      <c r="D693" s="78" t="s">
        <v>53</v>
      </c>
      <c r="E693" s="78" t="s">
        <v>2208</v>
      </c>
      <c r="F693" s="78" t="s">
        <v>695</v>
      </c>
      <c r="G693" s="78" t="s">
        <v>1942</v>
      </c>
      <c r="H693" s="171">
        <f>INVENTARIO[[#This Row],[Precio Final]]</f>
        <v>25</v>
      </c>
      <c r="I693" s="78"/>
      <c r="J693" s="78">
        <v>3</v>
      </c>
      <c r="K693" s="112">
        <f>SUMIFS(VENTAS[Cantidad],VENTAS[Código del producto Vendido],INVENTARIO[[#This Row],[Code]])</f>
        <v>0</v>
      </c>
      <c r="L693" s="121">
        <f>INVENTARIO[[#This Row],[Entradas]]-INVENTARIO[[#This Row],[Salidas]]</f>
        <v>3</v>
      </c>
      <c r="M693" s="171">
        <f>INVENTARIO[[#This Row],[Precio Final]]*10%</f>
        <v>2.5</v>
      </c>
      <c r="N693" s="42"/>
      <c r="O693" s="42"/>
      <c r="P693" s="42">
        <v>10</v>
      </c>
      <c r="Q693" s="110"/>
      <c r="R693" s="42"/>
      <c r="S693" s="177">
        <v>5</v>
      </c>
      <c r="T693" s="42">
        <f>INVENTARIO[[#This Row],[Costo Unitario (USD)]]+INVENTARIO[[#This Row],[Costo Envío (USD)]]</f>
        <v>15</v>
      </c>
      <c r="U693" s="42">
        <f>INVENTARIO[[#This Row],[Costo total]]*1.5</f>
        <v>22.5</v>
      </c>
      <c r="V693" s="42">
        <v>25</v>
      </c>
      <c r="W693" s="42">
        <f>INVENTARIO[[#This Row],[Precio Final]]-INVENTARIO[[#This Row],[Costo total]]</f>
        <v>10</v>
      </c>
      <c r="X693" s="175">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2540</v>
      </c>
      <c r="F694" s="83" t="s">
        <v>2327</v>
      </c>
      <c r="G694" s="83" t="s">
        <v>426</v>
      </c>
      <c r="H694" s="171">
        <f>INVENTARIO[[#This Row],[Precio Final]]</f>
        <v>12</v>
      </c>
      <c r="I694" s="83">
        <v>0</v>
      </c>
      <c r="J694" s="83">
        <v>1</v>
      </c>
      <c r="K694" s="112">
        <f>SUMIFS(VENTAS[Cantidad],VENTAS[Código del producto Vendido],INVENTARIO[[#This Row],[Code]])</f>
        <v>0</v>
      </c>
      <c r="L694" s="121">
        <f>INVENTARIO[[#This Row],[Entradas]]-INVENTARIO[[#This Row],[Salidas]]</f>
        <v>1</v>
      </c>
      <c r="M694" s="171">
        <f>INVENTARIO[[#This Row],[Precio Final]]*10%</f>
        <v>1.2000000000000002</v>
      </c>
      <c r="N694" s="43">
        <v>0</v>
      </c>
      <c r="O694" s="43">
        <v>0</v>
      </c>
      <c r="P694" s="43">
        <v>5</v>
      </c>
      <c r="Q694" s="112"/>
      <c r="R694" s="43"/>
      <c r="S694" s="176">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0</v>
      </c>
      <c r="Y694" s="43"/>
      <c r="Z694" s="43"/>
      <c r="AA694" s="43">
        <f>INVENTARIO[[#This Row],[Costo total]]*INVENTARIO[[#This Row],[Entradas]]</f>
        <v>7</v>
      </c>
      <c r="AB694" s="172">
        <f>INVENTARIO[[#This Row],[Stock Actual]]*INVENTARIO[[#This Row],[Costo total]]</f>
        <v>7</v>
      </c>
    </row>
    <row r="695" spans="1:28" ht="55" customHeight="1" x14ac:dyDescent="0.15">
      <c r="A695" s="42" t="s">
        <v>2037</v>
      </c>
      <c r="B695" s="173"/>
      <c r="C695" s="174" t="s">
        <v>12</v>
      </c>
      <c r="D695" s="78" t="s">
        <v>253</v>
      </c>
      <c r="E695" s="78" t="s">
        <v>2081</v>
      </c>
      <c r="F695" s="78" t="s">
        <v>695</v>
      </c>
      <c r="G695" s="78" t="s">
        <v>164</v>
      </c>
      <c r="H695" s="171">
        <f>INVENTARIO[[#This Row],[Precio Final]]</f>
        <v>3</v>
      </c>
      <c r="I695" s="78">
        <v>0</v>
      </c>
      <c r="J695" s="78">
        <v>2</v>
      </c>
      <c r="K695" s="112">
        <f>SUMIFS(VENTAS[Cantidad],VENTAS[Código del producto Vendido],INVENTARIO[[#This Row],[Code]])</f>
        <v>0</v>
      </c>
      <c r="L695" s="120">
        <f>INVENTARIO[[#This Row],[Entradas]]-INVENTARIO[[#This Row],[Salidas]]</f>
        <v>2</v>
      </c>
      <c r="M695" s="171">
        <f>INVENTARIO[[#This Row],[Precio Final]]*10%</f>
        <v>0.30000000000000004</v>
      </c>
      <c r="N695" s="42">
        <v>0</v>
      </c>
      <c r="O695" s="42">
        <v>0</v>
      </c>
      <c r="P695" s="42">
        <v>1.3</v>
      </c>
      <c r="Q695" s="110"/>
      <c r="R695" s="42"/>
      <c r="S695" s="177">
        <v>0.5</v>
      </c>
      <c r="T695" s="42">
        <f>INVENTARIO[[#This Row],[Costo Unitario (USD)]]+INVENTARIO[[#This Row],[Costo Envío (USD)]]</f>
        <v>1.8</v>
      </c>
      <c r="U695" s="42">
        <f>INVENTARIO[[#This Row],[Costo total]]*1.5</f>
        <v>2.7</v>
      </c>
      <c r="V695" s="42">
        <v>3</v>
      </c>
      <c r="W695" s="42">
        <f>INVENTARIO[[#This Row],[Precio Final]]-INVENTARIO[[#This Row],[Costo total]]</f>
        <v>1.2</v>
      </c>
      <c r="X695" s="175">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6">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1">
        <f>INVENTARIO[[#This Row],[Precio Final]]</f>
        <v>18</v>
      </c>
      <c r="I697" s="78">
        <v>0</v>
      </c>
      <c r="J697" s="78">
        <v>1</v>
      </c>
      <c r="K697" s="112">
        <f>SUMIFS(VENTAS[Cantidad],VENTAS[Código del producto Vendido],INVENTARIO[[#This Row],[Code]])</f>
        <v>1</v>
      </c>
      <c r="L697" s="120">
        <f>INVENTARIO[[#This Row],[Entradas]]-INVENTARIO[[#This Row],[Salidas]]</f>
        <v>0</v>
      </c>
      <c r="M697" s="171">
        <f>INVENTARIO[[#This Row],[Precio Final]]*10%</f>
        <v>1.8</v>
      </c>
      <c r="N697" s="42">
        <v>0</v>
      </c>
      <c r="O697" s="42">
        <v>0</v>
      </c>
      <c r="P697" s="42">
        <v>9.32</v>
      </c>
      <c r="Q697" s="110"/>
      <c r="R697" s="42"/>
      <c r="S697" s="177">
        <v>2</v>
      </c>
      <c r="T697" s="42">
        <f>INVENTARIO[[#This Row],[Costo Unitario (USD)]]+INVENTARIO[[#This Row],[Costo Envío (USD)]]</f>
        <v>11.32</v>
      </c>
      <c r="U697" s="42">
        <f>INVENTARIO[[#This Row],[Costo total]]*1.5</f>
        <v>16.98</v>
      </c>
      <c r="V697" s="42">
        <v>18</v>
      </c>
      <c r="W697" s="42">
        <f>INVENTARIO[[#This Row],[Precio Final]]-INVENTARIO[[#This Row],[Costo total]]</f>
        <v>6.68</v>
      </c>
      <c r="X697" s="175">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6">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1">
        <f>INVENTARIO[[#This Row],[Precio Final]]</f>
        <v>18</v>
      </c>
      <c r="I699" s="78">
        <v>0</v>
      </c>
      <c r="J699" s="78">
        <v>1</v>
      </c>
      <c r="K699" s="112">
        <f>SUMIFS(VENTAS[Cantidad],VENTAS[Código del producto Vendido],INVENTARIO[[#This Row],[Code]])</f>
        <v>1</v>
      </c>
      <c r="L699" s="120">
        <f>INVENTARIO[[#This Row],[Entradas]]-INVENTARIO[[#This Row],[Salidas]]</f>
        <v>0</v>
      </c>
      <c r="M699" s="171">
        <f>INVENTARIO[[#This Row],[Precio Final]]*10%</f>
        <v>1.8</v>
      </c>
      <c r="N699" s="42">
        <v>0</v>
      </c>
      <c r="O699" s="42">
        <v>0</v>
      </c>
      <c r="P699" s="42">
        <v>9.32</v>
      </c>
      <c r="Q699" s="110"/>
      <c r="R699" s="42"/>
      <c r="S699" s="177">
        <v>2</v>
      </c>
      <c r="T699" s="42">
        <f>INVENTARIO[[#This Row],[Costo Unitario (USD)]]+INVENTARIO[[#This Row],[Costo Envío (USD)]]</f>
        <v>11.32</v>
      </c>
      <c r="U699" s="42">
        <f>INVENTARIO[[#This Row],[Costo total]]*1.5</f>
        <v>16.98</v>
      </c>
      <c r="V699" s="42">
        <v>18</v>
      </c>
      <c r="W699" s="42">
        <f>INVENTARIO[[#This Row],[Precio Final]]-INVENTARIO[[#This Row],[Costo total]]</f>
        <v>6.68</v>
      </c>
      <c r="X699" s="175">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78" t="s">
        <v>2845</v>
      </c>
      <c r="E700" s="83" t="s">
        <v>2541</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6">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2845</v>
      </c>
      <c r="E701" s="78" t="s">
        <v>2542</v>
      </c>
      <c r="F701" s="78" t="s">
        <v>2375</v>
      </c>
      <c r="G701" s="78" t="s">
        <v>1942</v>
      </c>
      <c r="H701" s="171">
        <f>INVENTARIO[[#This Row],[Precio Final]]</f>
        <v>12</v>
      </c>
      <c r="I701" s="78">
        <v>0.5</v>
      </c>
      <c r="J701" s="78">
        <v>3</v>
      </c>
      <c r="K701" s="112">
        <f>SUMIFS(VENTAS[Cantidad],VENTAS[Código del producto Vendido],INVENTARIO[[#This Row],[Code]])</f>
        <v>0</v>
      </c>
      <c r="L701" s="120">
        <f>INVENTARIO[[#This Row],[Entradas]]-INVENTARIO[[#This Row],[Salidas]]</f>
        <v>3</v>
      </c>
      <c r="M701" s="171">
        <f>INVENTARIO[[#This Row],[Precio Final]]*10%</f>
        <v>1.2000000000000002</v>
      </c>
      <c r="N701" s="42">
        <v>0</v>
      </c>
      <c r="O701" s="42">
        <v>22.5</v>
      </c>
      <c r="P701" s="42">
        <v>7</v>
      </c>
      <c r="Q701" s="110"/>
      <c r="R701" s="42"/>
      <c r="S701" s="177">
        <v>2</v>
      </c>
      <c r="T701" s="42">
        <f>INVENTARIO[[#This Row],[Costo Unitario (USD)]]+INVENTARIO[[#This Row],[Costo Envío (USD)]]</f>
        <v>9</v>
      </c>
      <c r="U701" s="42">
        <f>INVENTARIO[[#This Row],[Costo total]]*1.5</f>
        <v>13.5</v>
      </c>
      <c r="V701" s="42">
        <v>12</v>
      </c>
      <c r="W701" s="42">
        <f>INVENTARIO[[#This Row],[Precio Final]]-INVENTARIO[[#This Row],[Costo total]]</f>
        <v>3</v>
      </c>
      <c r="X701" s="175">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78" t="s">
        <v>2845</v>
      </c>
      <c r="E702" s="83" t="s">
        <v>2542</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6">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2845</v>
      </c>
      <c r="E703" s="78" t="s">
        <v>2542</v>
      </c>
      <c r="F703" s="78" t="s">
        <v>2377</v>
      </c>
      <c r="G703" s="78" t="s">
        <v>1942</v>
      </c>
      <c r="H703" s="171">
        <f>INVENTARIO[[#This Row],[Precio Final]]</f>
        <v>12</v>
      </c>
      <c r="I703" s="78">
        <v>0.5</v>
      </c>
      <c r="J703" s="78">
        <v>3</v>
      </c>
      <c r="K703" s="112">
        <f>SUMIFS(VENTAS[Cantidad],VENTAS[Código del producto Vendido],INVENTARIO[[#This Row],[Code]])</f>
        <v>0</v>
      </c>
      <c r="L703" s="120">
        <f>INVENTARIO[[#This Row],[Entradas]]-INVENTARIO[[#This Row],[Salidas]]</f>
        <v>3</v>
      </c>
      <c r="M703" s="171">
        <f>INVENTARIO[[#This Row],[Precio Final]]*10%</f>
        <v>1.2000000000000002</v>
      </c>
      <c r="N703" s="42">
        <v>0</v>
      </c>
      <c r="O703" s="42">
        <v>22.5</v>
      </c>
      <c r="P703" s="42">
        <v>7</v>
      </c>
      <c r="Q703" s="110"/>
      <c r="R703" s="42"/>
      <c r="S703" s="177">
        <v>2</v>
      </c>
      <c r="T703" s="42">
        <f>INVENTARIO[[#This Row],[Costo Unitario (USD)]]+INVENTARIO[[#This Row],[Costo Envío (USD)]]</f>
        <v>9</v>
      </c>
      <c r="U703" s="42">
        <f>INVENTARIO[[#This Row],[Costo total]]*1.5</f>
        <v>13.5</v>
      </c>
      <c r="V703" s="42">
        <v>12</v>
      </c>
      <c r="W703" s="42">
        <f>INVENTARIO[[#This Row],[Precio Final]]-INVENTARIO[[#This Row],[Costo total]]</f>
        <v>3</v>
      </c>
      <c r="X703" s="175">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6">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2845</v>
      </c>
      <c r="E705" s="78" t="s">
        <v>2543</v>
      </c>
      <c r="F705" s="78" t="s">
        <v>697</v>
      </c>
      <c r="G705" s="78" t="s">
        <v>1942</v>
      </c>
      <c r="H705" s="171">
        <f>INVENTARIO[[#This Row],[Precio Final]]</f>
        <v>10</v>
      </c>
      <c r="I705" s="78">
        <v>1</v>
      </c>
      <c r="J705" s="78">
        <v>2</v>
      </c>
      <c r="K705" s="112">
        <f>SUMIFS(VENTAS[Cantidad],VENTAS[Código del producto Vendido],INVENTARIO[[#This Row],[Code]])</f>
        <v>1</v>
      </c>
      <c r="L705" s="120">
        <f>INVENTARIO[[#This Row],[Entradas]]-INVENTARIO[[#This Row],[Salidas]]</f>
        <v>1</v>
      </c>
      <c r="M705" s="171">
        <f>INVENTARIO[[#This Row],[Precio Final]]*10%</f>
        <v>1</v>
      </c>
      <c r="N705" s="42">
        <v>0</v>
      </c>
      <c r="O705" s="42">
        <v>11</v>
      </c>
      <c r="P705" s="42">
        <v>4.5</v>
      </c>
      <c r="Q705" s="110"/>
      <c r="R705" s="42"/>
      <c r="S705" s="177">
        <v>1</v>
      </c>
      <c r="T705" s="42">
        <f>INVENTARIO[[#This Row],[Costo Unitario (USD)]]+INVENTARIO[[#This Row],[Costo Envío (USD)]]</f>
        <v>5.5</v>
      </c>
      <c r="U705" s="42">
        <f>INVENTARIO[[#This Row],[Costo total]]*1.5</f>
        <v>8.25</v>
      </c>
      <c r="V705" s="42">
        <v>10</v>
      </c>
      <c r="W705" s="42">
        <f>INVENTARIO[[#This Row],[Precio Final]]-INVENTARIO[[#This Row],[Costo total]]</f>
        <v>4.5</v>
      </c>
      <c r="X705" s="175">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78" t="s">
        <v>2846</v>
      </c>
      <c r="E706" s="83" t="s">
        <v>2851</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6">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2544</v>
      </c>
      <c r="F707" s="78" t="s">
        <v>697</v>
      </c>
      <c r="G707" s="78" t="s">
        <v>1942</v>
      </c>
      <c r="H707" s="171">
        <f>INVENTARIO[[#This Row],[Precio Final]]</f>
        <v>23</v>
      </c>
      <c r="I707" s="78">
        <v>5</v>
      </c>
      <c r="J707" s="78">
        <v>2</v>
      </c>
      <c r="K707" s="112">
        <f>SUMIFS(VENTAS[Cantidad],VENTAS[Código del producto Vendido],INVENTARIO[[#This Row],[Code]])</f>
        <v>0</v>
      </c>
      <c r="L707" s="120">
        <f>INVENTARIO[[#This Row],[Entradas]]-INVENTARIO[[#This Row],[Salidas]]</f>
        <v>2</v>
      </c>
      <c r="M707" s="171">
        <f>INVENTARIO[[#This Row],[Precio Final]]*10%</f>
        <v>2.3000000000000003</v>
      </c>
      <c r="N707" s="42">
        <v>0</v>
      </c>
      <c r="O707" s="42">
        <v>31</v>
      </c>
      <c r="P707" s="42">
        <v>10.5</v>
      </c>
      <c r="Q707" s="110"/>
      <c r="R707" s="42"/>
      <c r="S707" s="177">
        <v>4</v>
      </c>
      <c r="T707" s="42">
        <f>INVENTARIO[[#This Row],[Costo Unitario (USD)]]+INVENTARIO[[#This Row],[Costo Envío (USD)]]</f>
        <v>14.5</v>
      </c>
      <c r="U707" s="42">
        <f>INVENTARIO[[#This Row],[Costo total]]*1.5</f>
        <v>21.75</v>
      </c>
      <c r="V707" s="42">
        <v>23</v>
      </c>
      <c r="W707" s="42">
        <f>INVENTARIO[[#This Row],[Precio Final]]-INVENTARIO[[#This Row],[Costo total]]</f>
        <v>8.5</v>
      </c>
      <c r="X707" s="175">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2544</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6">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1">
        <f>INVENTARIO[[#This Row],[Precio Final]]</f>
        <v>32</v>
      </c>
      <c r="I709" s="78">
        <v>7</v>
      </c>
      <c r="J709" s="78">
        <v>3</v>
      </c>
      <c r="K709" s="112">
        <f>SUMIFS(VENTAS[Cantidad],VENTAS[Código del producto Vendido],INVENTARIO[[#This Row],[Code]])</f>
        <v>0</v>
      </c>
      <c r="L709" s="120">
        <f>INVENTARIO[[#This Row],[Entradas]]-INVENTARIO[[#This Row],[Salidas]]</f>
        <v>3</v>
      </c>
      <c r="M709" s="171">
        <f>INVENTARIO[[#This Row],[Precio Final]]*10%</f>
        <v>3.2</v>
      </c>
      <c r="N709" s="42">
        <v>0</v>
      </c>
      <c r="O709" s="42">
        <v>44</v>
      </c>
      <c r="P709" s="42">
        <v>15</v>
      </c>
      <c r="Q709" s="110"/>
      <c r="R709" s="42"/>
      <c r="S709" s="177">
        <v>5</v>
      </c>
      <c r="T709" s="42">
        <f>INVENTARIO[[#This Row],[Costo Unitario (USD)]]+INVENTARIO[[#This Row],[Costo Envío (USD)]]</f>
        <v>20</v>
      </c>
      <c r="U709" s="42">
        <f>INVENTARIO[[#This Row],[Costo total]]*1.5</f>
        <v>30</v>
      </c>
      <c r="V709" s="42">
        <v>32</v>
      </c>
      <c r="W709" s="42">
        <f>INVENTARIO[[#This Row],[Precio Final]]-INVENTARIO[[#This Row],[Costo total]]</f>
        <v>12</v>
      </c>
      <c r="X709" s="175">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6">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1">
        <f>INVENTARIO[[#This Row],[Precio Final]]</f>
        <v>30</v>
      </c>
      <c r="I711" s="78">
        <v>10</v>
      </c>
      <c r="J711" s="78">
        <v>2</v>
      </c>
      <c r="K711" s="112">
        <f>SUMIFS(VENTAS[Cantidad],VENTAS[Código del producto Vendido],INVENTARIO[[#This Row],[Code]])</f>
        <v>2</v>
      </c>
      <c r="L711" s="120">
        <f>INVENTARIO[[#This Row],[Entradas]]-INVENTARIO[[#This Row],[Salidas]]</f>
        <v>0</v>
      </c>
      <c r="M711" s="171">
        <f>INVENTARIO[[#This Row],[Precio Final]]*10%</f>
        <v>3</v>
      </c>
      <c r="N711" s="42">
        <v>0</v>
      </c>
      <c r="O711" s="42">
        <v>29.59</v>
      </c>
      <c r="P711" s="42">
        <v>19.59</v>
      </c>
      <c r="Q711" s="110"/>
      <c r="R711" s="42"/>
      <c r="S711" s="177">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5">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6">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2545</v>
      </c>
      <c r="F713" s="78" t="s">
        <v>695</v>
      </c>
      <c r="G713" s="78" t="s">
        <v>1942</v>
      </c>
      <c r="H713" s="171">
        <f>INVENTARIO[[#This Row],[Precio Final]]</f>
        <v>20</v>
      </c>
      <c r="I713" s="78">
        <v>5</v>
      </c>
      <c r="J713" s="78">
        <v>2</v>
      </c>
      <c r="K713" s="112">
        <f>SUMIFS(VENTAS[Cantidad],VENTAS[Código del producto Vendido],INVENTARIO[[#This Row],[Code]])</f>
        <v>2</v>
      </c>
      <c r="L713" s="120">
        <f>INVENTARIO[[#This Row],[Entradas]]-INVENTARIO[[#This Row],[Salidas]]</f>
        <v>0</v>
      </c>
      <c r="M713" s="171">
        <f>INVENTARIO[[#This Row],[Precio Final]]*10%</f>
        <v>2</v>
      </c>
      <c r="N713" s="42">
        <v>0</v>
      </c>
      <c r="O713" s="42">
        <v>30</v>
      </c>
      <c r="P713" s="42">
        <v>9.99</v>
      </c>
      <c r="Q713" s="110"/>
      <c r="R713" s="42"/>
      <c r="S713" s="177">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5">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2676</v>
      </c>
      <c r="E714" s="83" t="s">
        <v>2850</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6">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1">
        <f>INVENTARIO[[#This Row],[Precio Final]]</f>
        <v>30</v>
      </c>
      <c r="I715" s="78">
        <v>6</v>
      </c>
      <c r="J715" s="78">
        <v>3</v>
      </c>
      <c r="K715" s="112">
        <f>SUMIFS(VENTAS[Cantidad],VENTAS[Código del producto Vendido],INVENTARIO[[#This Row],[Code]])</f>
        <v>0</v>
      </c>
      <c r="L715" s="120">
        <f>INVENTARIO[[#This Row],[Entradas]]-INVENTARIO[[#This Row],[Salidas]]</f>
        <v>3</v>
      </c>
      <c r="M715" s="171">
        <f>INVENTARIO[[#This Row],[Precio Final]]*10%</f>
        <v>3</v>
      </c>
      <c r="N715" s="42">
        <v>0</v>
      </c>
      <c r="O715" s="42">
        <v>54</v>
      </c>
      <c r="P715" s="42">
        <v>12</v>
      </c>
      <c r="Q715" s="110"/>
      <c r="R715" s="42"/>
      <c r="S715" s="177">
        <v>5</v>
      </c>
      <c r="T715" s="42">
        <f>INVENTARIO[[#This Row],[Costo Unitario (USD)]]+INVENTARIO[[#This Row],[Costo Envío (USD)]]</f>
        <v>17</v>
      </c>
      <c r="U715" s="42">
        <f>INVENTARIO[[#This Row],[Costo total]]*1.5</f>
        <v>25.5</v>
      </c>
      <c r="V715" s="42">
        <v>30</v>
      </c>
      <c r="W715" s="42">
        <f>INVENTARIO[[#This Row],[Precio Final]]-INVENTARIO[[#This Row],[Costo total]]</f>
        <v>13</v>
      </c>
      <c r="X715" s="175">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6">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2684</v>
      </c>
      <c r="E717" s="78" t="s">
        <v>2087</v>
      </c>
      <c r="F717" s="78" t="s">
        <v>713</v>
      </c>
      <c r="G717" s="78" t="s">
        <v>1942</v>
      </c>
      <c r="H717" s="171">
        <f>INVENTARIO[[#This Row],[Precio Final]]</f>
        <v>18</v>
      </c>
      <c r="I717" s="78">
        <v>5</v>
      </c>
      <c r="J717" s="78">
        <v>1</v>
      </c>
      <c r="K717" s="112">
        <f>SUMIFS(VENTAS[Cantidad],VENTAS[Código del producto Vendido],INVENTARIO[[#This Row],[Code]])</f>
        <v>0</v>
      </c>
      <c r="L717" s="120">
        <f>INVENTARIO[[#This Row],[Entradas]]-INVENTARIO[[#This Row],[Salidas]]</f>
        <v>1</v>
      </c>
      <c r="M717" s="171">
        <f>INVENTARIO[[#This Row],[Precio Final]]*10%</f>
        <v>1.8</v>
      </c>
      <c r="N717" s="42">
        <v>0</v>
      </c>
      <c r="O717" s="42">
        <v>12.49</v>
      </c>
      <c r="P717" s="42">
        <v>7.49</v>
      </c>
      <c r="Q717" s="110"/>
      <c r="R717" s="42"/>
      <c r="S717" s="177">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5">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2684</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6">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1">
        <f>INVENTARIO[[#This Row],[Precio Final]]</f>
        <v>18</v>
      </c>
      <c r="I719" s="78">
        <v>5</v>
      </c>
      <c r="J719" s="78">
        <v>1</v>
      </c>
      <c r="K719" s="112">
        <f>SUMIFS(VENTAS[Cantidad],VENTAS[Código del producto Vendido],INVENTARIO[[#This Row],[Code]])</f>
        <v>1</v>
      </c>
      <c r="L719" s="120">
        <f>INVENTARIO[[#This Row],[Entradas]]-INVENTARIO[[#This Row],[Salidas]]</f>
        <v>0</v>
      </c>
      <c r="M719" s="171">
        <f>INVENTARIO[[#This Row],[Precio Final]]*10%</f>
        <v>1.8</v>
      </c>
      <c r="N719" s="42">
        <v>0</v>
      </c>
      <c r="O719" s="42">
        <v>12.49</v>
      </c>
      <c r="P719" s="42">
        <v>7.49</v>
      </c>
      <c r="Q719" s="110"/>
      <c r="R719" s="42"/>
      <c r="S719" s="177">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5">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f>INVENTARIO[[#This Row],[Precio Final]]</f>
        <v>30</v>
      </c>
      <c r="I720" s="83"/>
      <c r="J720" s="83">
        <v>1</v>
      </c>
      <c r="K720" s="112">
        <f>SUMIFS(VENTAS[Cantidad],VENTAS[Código del producto Vendido],INVENTARIO[[#This Row],[Code]])</f>
        <v>0</v>
      </c>
      <c r="L720" s="121">
        <f>INVENTARIO[[#This Row],[Entradas]]-INVENTARIO[[#This Row],[Salidas]]</f>
        <v>1</v>
      </c>
      <c r="M720" s="171">
        <f>INVENTARIO[[#This Row],[Precio Final]]*10%</f>
        <v>3</v>
      </c>
      <c r="N720" s="43"/>
      <c r="O720" s="43"/>
      <c r="P720" s="43">
        <v>18</v>
      </c>
      <c r="Q720" s="112"/>
      <c r="R720" s="43"/>
      <c r="S720" s="176">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0</v>
      </c>
      <c r="Y720" s="43"/>
      <c r="Z720" s="43"/>
      <c r="AA720" s="43">
        <f>INVENTARIO[[#This Row],[Costo total]]*INVENTARIO[[#This Row],[Entradas]]</f>
        <v>21</v>
      </c>
      <c r="AB720" s="172">
        <f>INVENTARIO[[#This Row],[Stock Actual]]*INVENTARIO[[#This Row],[Costo total]]</f>
        <v>21</v>
      </c>
    </row>
    <row r="721" spans="1:28" ht="55" customHeight="1" x14ac:dyDescent="0.15">
      <c r="A721" s="42" t="s">
        <v>2062</v>
      </c>
      <c r="B721" s="173"/>
      <c r="C721" s="174" t="s">
        <v>12</v>
      </c>
      <c r="D721" s="78" t="s">
        <v>215</v>
      </c>
      <c r="E721" s="78" t="s">
        <v>2088</v>
      </c>
      <c r="F721" s="78" t="s">
        <v>714</v>
      </c>
      <c r="G721" s="78" t="s">
        <v>1942</v>
      </c>
      <c r="H721" s="171">
        <f>INVENTARIO[[#This Row],[Precio Final]]</f>
        <v>30</v>
      </c>
      <c r="I721" s="78">
        <v>10</v>
      </c>
      <c r="J721" s="78">
        <v>1</v>
      </c>
      <c r="K721" s="112">
        <f>SUMIFS(VENTAS[Cantidad],VENTAS[Código del producto Vendido],INVENTARIO[[#This Row],[Code]])</f>
        <v>1</v>
      </c>
      <c r="L721" s="120">
        <f>INVENTARIO[[#This Row],[Entradas]]-INVENTARIO[[#This Row],[Salidas]]</f>
        <v>0</v>
      </c>
      <c r="M721" s="171">
        <f>INVENTARIO[[#This Row],[Precio Final]]*10%</f>
        <v>3</v>
      </c>
      <c r="N721" s="42">
        <v>0</v>
      </c>
      <c r="O721" s="42">
        <v>17</v>
      </c>
      <c r="P721" s="42">
        <v>7</v>
      </c>
      <c r="Q721" s="110"/>
      <c r="R721" s="42"/>
      <c r="S721" s="177">
        <v>10</v>
      </c>
      <c r="T721" s="42">
        <f>INVENTARIO[[#This Row],[Costo Unitario (USD)]]+INVENTARIO[[#This Row],[Costo Envío (USD)]]</f>
        <v>17</v>
      </c>
      <c r="U721" s="42">
        <f>INVENTARIO[[#This Row],[Costo total]]*1.5</f>
        <v>25.5</v>
      </c>
      <c r="V721" s="42">
        <v>30</v>
      </c>
      <c r="W721" s="42">
        <f>INVENTARIO[[#This Row],[Precio Final]]-INVENTARIO[[#This Row],[Costo total]]</f>
        <v>13</v>
      </c>
      <c r="X721" s="175">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2682</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6">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1">
        <f>INVENTARIO[[#This Row],[Precio Final]]</f>
        <v>30</v>
      </c>
      <c r="I723" s="78">
        <v>10</v>
      </c>
      <c r="J723" s="78">
        <v>1</v>
      </c>
      <c r="K723" s="112">
        <f>SUMIFS(VENTAS[Cantidad],VENTAS[Código del producto Vendido],INVENTARIO[[#This Row],[Code]])</f>
        <v>1</v>
      </c>
      <c r="L723" s="120">
        <f>INVENTARIO[[#This Row],[Entradas]]-INVENTARIO[[#This Row],[Salidas]]</f>
        <v>0</v>
      </c>
      <c r="M723" s="171">
        <f>INVENTARIO[[#This Row],[Precio Final]]*10%</f>
        <v>3</v>
      </c>
      <c r="N723" s="42">
        <v>0</v>
      </c>
      <c r="O723" s="42">
        <v>17</v>
      </c>
      <c r="P723" s="42">
        <v>7</v>
      </c>
      <c r="Q723" s="110"/>
      <c r="R723" s="42"/>
      <c r="S723" s="177">
        <v>10</v>
      </c>
      <c r="T723" s="42">
        <f>INVENTARIO[[#This Row],[Costo Unitario (USD)]]+INVENTARIO[[#This Row],[Costo Envío (USD)]]</f>
        <v>17</v>
      </c>
      <c r="U723" s="42">
        <f>INVENTARIO[[#This Row],[Costo total]]*1.5</f>
        <v>25.5</v>
      </c>
      <c r="V723" s="42">
        <v>30</v>
      </c>
      <c r="W723" s="42">
        <f>INVENTARIO[[#This Row],[Precio Final]]-INVENTARIO[[#This Row],[Costo total]]</f>
        <v>13</v>
      </c>
      <c r="X723" s="175">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2682</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6">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2682</v>
      </c>
      <c r="E725" s="78" t="s">
        <v>2089</v>
      </c>
      <c r="F725" s="78" t="s">
        <v>713</v>
      </c>
      <c r="G725" s="78" t="s">
        <v>1942</v>
      </c>
      <c r="H725" s="171">
        <f>INVENTARIO[[#This Row],[Precio Final]]</f>
        <v>27</v>
      </c>
      <c r="I725" s="78">
        <v>10</v>
      </c>
      <c r="J725" s="78">
        <v>1</v>
      </c>
      <c r="K725" s="112">
        <f>SUMIFS(VENTAS[Cantidad],VENTAS[Código del producto Vendido],INVENTARIO[[#This Row],[Code]])</f>
        <v>0</v>
      </c>
      <c r="L725" s="120">
        <f>INVENTARIO[[#This Row],[Entradas]]-INVENTARIO[[#This Row],[Salidas]]</f>
        <v>1</v>
      </c>
      <c r="M725" s="171">
        <f>INVENTARIO[[#This Row],[Precio Final]]*10%</f>
        <v>2.7</v>
      </c>
      <c r="N725" s="42">
        <v>0</v>
      </c>
      <c r="O725" s="42">
        <v>17.5</v>
      </c>
      <c r="P725" s="42">
        <v>7.49</v>
      </c>
      <c r="Q725" s="110"/>
      <c r="R725" s="42"/>
      <c r="S725" s="177">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5">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6">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1">
        <f>INVENTARIO[[#This Row],[Precio Final]]</f>
        <v>43</v>
      </c>
      <c r="I727" s="78">
        <v>10</v>
      </c>
      <c r="J727" s="78">
        <v>1</v>
      </c>
      <c r="K727" s="112">
        <f>SUMIFS(VENTAS[Cantidad],VENTAS[Código del producto Vendido],INVENTARIO[[#This Row],[Code]])</f>
        <v>1</v>
      </c>
      <c r="L727" s="120">
        <f>INVENTARIO[[#This Row],[Entradas]]-INVENTARIO[[#This Row],[Salidas]]</f>
        <v>0</v>
      </c>
      <c r="M727" s="171">
        <f>INVENTARIO[[#This Row],[Precio Final]]*10%</f>
        <v>4.3</v>
      </c>
      <c r="N727" s="42">
        <v>0</v>
      </c>
      <c r="O727" s="42">
        <v>27.5</v>
      </c>
      <c r="P727" s="42">
        <v>17.489999999999998</v>
      </c>
      <c r="Q727" s="110"/>
      <c r="R727" s="42"/>
      <c r="S727" s="177">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5">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6">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1">
        <f>INVENTARIO[[#This Row],[Precio Final]]</f>
        <v>43</v>
      </c>
      <c r="I729" s="78">
        <v>10</v>
      </c>
      <c r="J729" s="78">
        <v>1</v>
      </c>
      <c r="K729" s="112">
        <f>SUMIFS(VENTAS[Cantidad],VENTAS[Código del producto Vendido],INVENTARIO[[#This Row],[Code]])</f>
        <v>1</v>
      </c>
      <c r="L729" s="120">
        <f>INVENTARIO[[#This Row],[Entradas]]-INVENTARIO[[#This Row],[Salidas]]</f>
        <v>0</v>
      </c>
      <c r="M729" s="171">
        <f>INVENTARIO[[#This Row],[Precio Final]]*10%</f>
        <v>4.3</v>
      </c>
      <c r="N729" s="42">
        <v>0</v>
      </c>
      <c r="O729" s="42">
        <v>27.5</v>
      </c>
      <c r="P729" s="42">
        <v>17.489999999999998</v>
      </c>
      <c r="Q729" s="110"/>
      <c r="R729" s="42"/>
      <c r="S729" s="177">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5">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6">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1">
        <f>INVENTARIO[[#This Row],[Precio Final]]</f>
        <v>35</v>
      </c>
      <c r="I731" s="78">
        <v>10</v>
      </c>
      <c r="J731" s="78">
        <v>1</v>
      </c>
      <c r="K731" s="112">
        <f>SUMIFS(VENTAS[Cantidad],VENTAS[Código del producto Vendido],INVENTARIO[[#This Row],[Code]])</f>
        <v>1</v>
      </c>
      <c r="L731" s="120">
        <f>INVENTARIO[[#This Row],[Entradas]]-INVENTARIO[[#This Row],[Salidas]]</f>
        <v>0</v>
      </c>
      <c r="M731" s="171">
        <f>INVENTARIO[[#This Row],[Precio Final]]*10%</f>
        <v>3.5</v>
      </c>
      <c r="N731" s="42">
        <v>0</v>
      </c>
      <c r="O731" s="42">
        <v>22.5</v>
      </c>
      <c r="P731" s="42">
        <v>12.49</v>
      </c>
      <c r="Q731" s="110"/>
      <c r="R731" s="42"/>
      <c r="S731" s="177">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5">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6">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1">
        <f>INVENTARIO[[#This Row],[Precio Final]]</f>
        <v>28</v>
      </c>
      <c r="I733" s="78">
        <v>4</v>
      </c>
      <c r="J733" s="78">
        <v>2</v>
      </c>
      <c r="K733" s="112">
        <f>SUMIFS(VENTAS[Cantidad],VENTAS[Código del producto Vendido],INVENTARIO[[#This Row],[Code]])</f>
        <v>0</v>
      </c>
      <c r="L733" s="120">
        <f>INVENTARIO[[#This Row],[Entradas]]-INVENTARIO[[#This Row],[Salidas]]</f>
        <v>2</v>
      </c>
      <c r="M733" s="171">
        <f>INVENTARIO[[#This Row],[Precio Final]]*10%</f>
        <v>2.8000000000000003</v>
      </c>
      <c r="N733" s="42">
        <v>0</v>
      </c>
      <c r="O733" s="42">
        <v>23</v>
      </c>
      <c r="P733" s="42">
        <v>7.5</v>
      </c>
      <c r="Q733" s="110"/>
      <c r="R733" s="42"/>
      <c r="S733" s="177">
        <v>5</v>
      </c>
      <c r="T733" s="42">
        <f>INVENTARIO[[#This Row],[Costo Unitario (USD)]]+INVENTARIO[[#This Row],[Costo Envío (USD)]]</f>
        <v>12.5</v>
      </c>
      <c r="U733" s="42">
        <f>INVENTARIO[[#This Row],[Costo total]]*1.5</f>
        <v>18.75</v>
      </c>
      <c r="V733" s="42">
        <v>28</v>
      </c>
      <c r="W733" s="42">
        <f>INVENTARIO[[#This Row],[Precio Final]]-INVENTARIO[[#This Row],[Costo total]]</f>
        <v>15.5</v>
      </c>
      <c r="X733" s="175">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2677</v>
      </c>
      <c r="E734" s="83" t="s">
        <v>2332</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6">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1">
        <f>INVENTARIO[[#This Row],[Precio Final]]</f>
        <v>28</v>
      </c>
      <c r="I735" s="78">
        <v>4</v>
      </c>
      <c r="J735" s="78">
        <v>2</v>
      </c>
      <c r="K735" s="112">
        <f>SUMIFS(VENTAS[Cantidad],VENTAS[Código del producto Vendido],INVENTARIO[[#This Row],[Code]])</f>
        <v>0</v>
      </c>
      <c r="L735" s="120">
        <f>INVENTARIO[[#This Row],[Entradas]]-INVENTARIO[[#This Row],[Salidas]]</f>
        <v>2</v>
      </c>
      <c r="M735" s="171">
        <f>INVENTARIO[[#This Row],[Precio Final]]*10%</f>
        <v>2.8000000000000003</v>
      </c>
      <c r="N735" s="42">
        <v>0</v>
      </c>
      <c r="O735" s="42">
        <v>11.5</v>
      </c>
      <c r="P735" s="42">
        <v>7.5</v>
      </c>
      <c r="Q735" s="110"/>
      <c r="R735" s="42"/>
      <c r="S735" s="177">
        <v>5</v>
      </c>
      <c r="T735" s="42">
        <f>INVENTARIO[[#This Row],[Costo Unitario (USD)]]+INVENTARIO[[#This Row],[Costo Envío (USD)]]</f>
        <v>12.5</v>
      </c>
      <c r="U735" s="42">
        <f>INVENTARIO[[#This Row],[Costo total]]*1.5</f>
        <v>18.75</v>
      </c>
      <c r="V735" s="42">
        <v>28</v>
      </c>
      <c r="W735" s="42">
        <f>INVENTARIO[[#This Row],[Precio Final]]-INVENTARIO[[#This Row],[Costo total]]</f>
        <v>15.5</v>
      </c>
      <c r="X735" s="175">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6">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1">
        <f>INVENTARIO[[#This Row],[Precio Final]]</f>
        <v>32</v>
      </c>
      <c r="I737" s="78">
        <v>8</v>
      </c>
      <c r="J737" s="78">
        <v>2</v>
      </c>
      <c r="K737" s="112">
        <f>SUMIFS(VENTAS[Cantidad],VENTAS[Código del producto Vendido],INVENTARIO[[#This Row],[Code]])</f>
        <v>1</v>
      </c>
      <c r="L737" s="120">
        <f>INVENTARIO[[#This Row],[Entradas]]-INVENTARIO[[#This Row],[Salidas]]</f>
        <v>1</v>
      </c>
      <c r="M737" s="171">
        <f>INVENTARIO[[#This Row],[Precio Final]]*10%</f>
        <v>3.2</v>
      </c>
      <c r="N737" s="42">
        <v>0</v>
      </c>
      <c r="O737" s="42">
        <v>39</v>
      </c>
      <c r="P737" s="42">
        <v>11.19</v>
      </c>
      <c r="Q737" s="110"/>
      <c r="R737" s="42"/>
      <c r="S737" s="177">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5">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2676</v>
      </c>
      <c r="E738" s="83" t="s">
        <v>2360</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6">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1">
        <f>INVENTARIO[[#This Row],[Precio Final]]</f>
        <v>32</v>
      </c>
      <c r="I739" s="78">
        <v>8</v>
      </c>
      <c r="J739" s="78">
        <v>2</v>
      </c>
      <c r="K739" s="112">
        <f>SUMIFS(VENTAS[Cantidad],VENTAS[Código del producto Vendido],INVENTARIO[[#This Row],[Code]])</f>
        <v>0</v>
      </c>
      <c r="L739" s="120">
        <f>INVENTARIO[[#This Row],[Entradas]]-INVENTARIO[[#This Row],[Salidas]]</f>
        <v>2</v>
      </c>
      <c r="M739" s="171">
        <f>INVENTARIO[[#This Row],[Precio Final]]*10%</f>
        <v>3.2</v>
      </c>
      <c r="N739" s="42">
        <v>0</v>
      </c>
      <c r="O739" s="42">
        <v>39</v>
      </c>
      <c r="P739" s="42">
        <v>11.19</v>
      </c>
      <c r="Q739" s="110"/>
      <c r="R739" s="42"/>
      <c r="S739" s="177">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5">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2546</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6">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1">
        <f>INVENTARIO[[#This Row],[Precio Final]]</f>
        <v>0</v>
      </c>
      <c r="I741" s="78">
        <v>0</v>
      </c>
      <c r="J741" s="78"/>
      <c r="K741" s="112">
        <f>SUMIFS(VENTAS[Cantidad],VENTAS[Código del producto Vendido],INVENTARIO[[#This Row],[Code]])</f>
        <v>0</v>
      </c>
      <c r="L741" s="120"/>
      <c r="M741" s="171">
        <f>INVENTARIO[[#This Row],[Precio Final]]*10%</f>
        <v>0</v>
      </c>
      <c r="N741" s="42">
        <v>0</v>
      </c>
      <c r="O741" s="42">
        <v>0</v>
      </c>
      <c r="P741" s="42"/>
      <c r="Q741" s="110"/>
      <c r="R741" s="42"/>
      <c r="S741" s="177"/>
      <c r="T741" s="42">
        <f>INVENTARIO[[#This Row],[Costo Unitario (USD)]]+INVENTARIO[[#This Row],[Costo Envío (USD)]]</f>
        <v>0</v>
      </c>
      <c r="U741" s="42">
        <f>INVENTARIO[[#This Row],[Costo total]]*1.5</f>
        <v>0</v>
      </c>
      <c r="V741" s="42"/>
      <c r="W741" s="42">
        <f>INVENTARIO[[#This Row],[Precio Final]]-INVENTARIO[[#This Row],[Costo total]]</f>
        <v>0</v>
      </c>
      <c r="X741" s="175">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6">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1">
        <f>INVENTARIO[[#This Row],[Precio Final]]</f>
        <v>20</v>
      </c>
      <c r="I743" s="78">
        <v>5</v>
      </c>
      <c r="J743" s="78">
        <v>3</v>
      </c>
      <c r="K743" s="112">
        <f>SUMIFS(VENTAS[Cantidad],VENTAS[Código del producto Vendido],INVENTARIO[[#This Row],[Code]])</f>
        <v>0</v>
      </c>
      <c r="L743" s="120">
        <f>INVENTARIO[[#This Row],[Entradas]]-INVENTARIO[[#This Row],[Salidas]]</f>
        <v>3</v>
      </c>
      <c r="M743" s="171">
        <f>INVENTARIO[[#This Row],[Precio Final]]*10%</f>
        <v>2</v>
      </c>
      <c r="N743" s="42">
        <v>0</v>
      </c>
      <c r="O743" s="42">
        <v>17</v>
      </c>
      <c r="P743" s="42">
        <v>12</v>
      </c>
      <c r="Q743" s="110"/>
      <c r="R743" s="42"/>
      <c r="S743" s="177">
        <v>5</v>
      </c>
      <c r="T743" s="42">
        <f>INVENTARIO[[#This Row],[Costo Unitario (USD)]]+INVENTARIO[[#This Row],[Costo Envío (USD)]]</f>
        <v>17</v>
      </c>
      <c r="U743" s="42">
        <f>INVENTARIO[[#This Row],[Costo total]]*1.5</f>
        <v>25.5</v>
      </c>
      <c r="V743" s="42">
        <v>20</v>
      </c>
      <c r="W743" s="42">
        <f>INVENTARIO[[#This Row],[Precio Final]]-INVENTARIO[[#This Row],[Costo total]]</f>
        <v>3</v>
      </c>
      <c r="X743" s="175">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2547</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6">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1">
        <f>INVENTARIO[[#This Row],[Precio Final]]</f>
        <v>13</v>
      </c>
      <c r="I745" s="78">
        <v>0</v>
      </c>
      <c r="J745" s="78">
        <v>1</v>
      </c>
      <c r="K745" s="112">
        <f>SUMIFS(VENTAS[Cantidad],VENTAS[Código del producto Vendido],INVENTARIO[[#This Row],[Code]])</f>
        <v>1</v>
      </c>
      <c r="L745" s="120">
        <f>INVENTARIO[[#This Row],[Entradas]]-INVENTARIO[[#This Row],[Salidas]]</f>
        <v>0</v>
      </c>
      <c r="M745" s="171">
        <f>INVENTARIO[[#This Row],[Precio Final]]*10%</f>
        <v>1.3</v>
      </c>
      <c r="N745" s="42">
        <v>0</v>
      </c>
      <c r="O745" s="42">
        <v>0</v>
      </c>
      <c r="P745" s="42">
        <v>6</v>
      </c>
      <c r="Q745" s="110"/>
      <c r="R745" s="42"/>
      <c r="S745" s="176">
        <v>5</v>
      </c>
      <c r="T745" s="42">
        <f>INVENTARIO[[#This Row],[Costo Unitario (USD)]]+INVENTARIO[[#This Row],[Costo Envío (USD)]]</f>
        <v>11</v>
      </c>
      <c r="U745" s="42">
        <f>INVENTARIO[[#This Row],[Costo total]]*1.5</f>
        <v>16.5</v>
      </c>
      <c r="V745" s="42">
        <v>13</v>
      </c>
      <c r="W745" s="42">
        <f>INVENTARIO[[#This Row],[Precio Final]]-INVENTARIO[[#This Row],[Costo total]]</f>
        <v>2</v>
      </c>
      <c r="X745" s="175">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6">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1">
        <f>INVENTARIO[[#This Row],[Precio Final]]</f>
        <v>12</v>
      </c>
      <c r="I747" s="78">
        <v>0</v>
      </c>
      <c r="J747" s="78">
        <v>1</v>
      </c>
      <c r="K747" s="112">
        <f>SUMIFS(VENTAS[Cantidad],VENTAS[Código del producto Vendido],INVENTARIO[[#This Row],[Code]])</f>
        <v>1</v>
      </c>
      <c r="L747" s="120">
        <f>INVENTARIO[[#This Row],[Entradas]]-INVENTARIO[[#This Row],[Salidas]]</f>
        <v>0</v>
      </c>
      <c r="M747" s="171">
        <f>INVENTARIO[[#This Row],[Precio Final]]*10%</f>
        <v>1.2000000000000002</v>
      </c>
      <c r="N747" s="42">
        <v>0</v>
      </c>
      <c r="O747" s="42">
        <v>0</v>
      </c>
      <c r="P747" s="42">
        <v>6</v>
      </c>
      <c r="Q747" s="110"/>
      <c r="R747" s="42"/>
      <c r="S747" s="176">
        <v>5</v>
      </c>
      <c r="T747" s="42">
        <f>INVENTARIO[[#This Row],[Costo Unitario (USD)]]+INVENTARIO[[#This Row],[Costo Envío (USD)]]</f>
        <v>11</v>
      </c>
      <c r="U747" s="42">
        <f>INVENTARIO[[#This Row],[Costo total]]*1.5</f>
        <v>16.5</v>
      </c>
      <c r="V747" s="42">
        <v>12</v>
      </c>
      <c r="W747" s="42">
        <f>INVENTARIO[[#This Row],[Precio Final]]-INVENTARIO[[#This Row],[Costo total]]</f>
        <v>1</v>
      </c>
      <c r="X747" s="175">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6">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1">
        <f>INVENTARIO[[#This Row],[Precio Final]]</f>
        <v>50</v>
      </c>
      <c r="I749" s="78">
        <v>0</v>
      </c>
      <c r="J749" s="78">
        <v>0</v>
      </c>
      <c r="K749" s="112">
        <f>SUMIFS(VENTAS[Cantidad],VENTAS[Código del producto Vendido],INVENTARIO[[#This Row],[Code]])</f>
        <v>0</v>
      </c>
      <c r="L749" s="120">
        <f>INVENTARIO[[#This Row],[Entradas]]-INVENTARIO[[#This Row],[Salidas]]</f>
        <v>0</v>
      </c>
      <c r="M749" s="171">
        <f>INVENTARIO[[#This Row],[Precio Final]]*10%</f>
        <v>5</v>
      </c>
      <c r="N749" s="42">
        <v>0</v>
      </c>
      <c r="O749" s="42">
        <v>0</v>
      </c>
      <c r="P749" s="42">
        <v>25</v>
      </c>
      <c r="Q749" s="110"/>
      <c r="R749" s="42"/>
      <c r="S749" s="176">
        <v>5</v>
      </c>
      <c r="T749" s="42">
        <f>INVENTARIO[[#This Row],[Costo Unitario (USD)]]+INVENTARIO[[#This Row],[Costo Envío (USD)]]</f>
        <v>30</v>
      </c>
      <c r="U749" s="42">
        <f>INVENTARIO[[#This Row],[Costo total]]*1.5</f>
        <v>45</v>
      </c>
      <c r="V749" s="42">
        <v>50</v>
      </c>
      <c r="W749" s="42">
        <f>INVENTARIO[[#This Row],[Precio Final]]-INVENTARIO[[#This Row],[Costo total]]</f>
        <v>20</v>
      </c>
      <c r="X749" s="175">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6">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1">
        <f>INVENTARIO[[#This Row],[Precio Final]]</f>
        <v>35</v>
      </c>
      <c r="I751" s="78">
        <v>0</v>
      </c>
      <c r="J751" s="78">
        <v>1</v>
      </c>
      <c r="K751" s="112">
        <f>SUMIFS(VENTAS[Cantidad],VENTAS[Código del producto Vendido],INVENTARIO[[#This Row],[Code]])</f>
        <v>1</v>
      </c>
      <c r="L751" s="120">
        <f>INVENTARIO[[#This Row],[Entradas]]-INVENTARIO[[#This Row],[Salidas]]</f>
        <v>0</v>
      </c>
      <c r="M751" s="171">
        <f>INVENTARIO[[#This Row],[Precio Final]]*10%</f>
        <v>3.5</v>
      </c>
      <c r="N751" s="42">
        <v>0</v>
      </c>
      <c r="O751" s="42">
        <v>0</v>
      </c>
      <c r="P751" s="42">
        <v>15.6</v>
      </c>
      <c r="Q751" s="110"/>
      <c r="R751" s="42"/>
      <c r="S751" s="176">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5">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6">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1">
        <f>INVENTARIO[[#This Row],[Precio Final]]</f>
        <v>13</v>
      </c>
      <c r="I753" s="78">
        <v>0</v>
      </c>
      <c r="J753" s="78">
        <v>1</v>
      </c>
      <c r="K753" s="112">
        <f>SUMIFS(VENTAS[Cantidad],VENTAS[Código del producto Vendido],INVENTARIO[[#This Row],[Code]])</f>
        <v>1</v>
      </c>
      <c r="L753" s="120">
        <f>INVENTARIO[[#This Row],[Entradas]]-INVENTARIO[[#This Row],[Salidas]]</f>
        <v>0</v>
      </c>
      <c r="M753" s="171">
        <f>INVENTARIO[[#This Row],[Precio Final]]*10%</f>
        <v>1.3</v>
      </c>
      <c r="N753" s="42">
        <v>0</v>
      </c>
      <c r="O753" s="42">
        <v>0</v>
      </c>
      <c r="P753" s="42">
        <v>6</v>
      </c>
      <c r="Q753" s="110"/>
      <c r="R753" s="42"/>
      <c r="S753" s="176">
        <v>1.5</v>
      </c>
      <c r="T753" s="42">
        <f>INVENTARIO[[#This Row],[Costo Unitario (USD)]]+INVENTARIO[[#This Row],[Costo Envío (USD)]]</f>
        <v>7.5</v>
      </c>
      <c r="U753" s="42">
        <f>INVENTARIO[[#This Row],[Costo total]]*1.5</f>
        <v>11.25</v>
      </c>
      <c r="V753" s="42">
        <v>13</v>
      </c>
      <c r="W753" s="42">
        <f>INVENTARIO[[#This Row],[Precio Final]]-INVENTARIO[[#This Row],[Costo total]]</f>
        <v>5.5</v>
      </c>
      <c r="X753" s="175">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78" t="s">
        <v>2845</v>
      </c>
      <c r="E754" s="83" t="s">
        <v>2661</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6">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1">
        <f>INVENTARIO[[#This Row],[Precio Final]]</f>
        <v>35</v>
      </c>
      <c r="I755" s="78">
        <v>0</v>
      </c>
      <c r="J755" s="78">
        <v>0</v>
      </c>
      <c r="K755" s="112">
        <f>SUMIFS(VENTAS[Cantidad],VENTAS[Código del producto Vendido],INVENTARIO[[#This Row],[Code]])</f>
        <v>0</v>
      </c>
      <c r="L755" s="120">
        <f>INVENTARIO[[#This Row],[Entradas]]-INVENTARIO[[#This Row],[Salidas]]</f>
        <v>0</v>
      </c>
      <c r="M755" s="171">
        <f>INVENTARIO[[#This Row],[Precio Final]]*10%</f>
        <v>3.5</v>
      </c>
      <c r="N755" s="42">
        <v>0</v>
      </c>
      <c r="O755" s="42">
        <v>0</v>
      </c>
      <c r="P755" s="42">
        <v>22</v>
      </c>
      <c r="Q755" s="110"/>
      <c r="R755" s="42"/>
      <c r="S755" s="176">
        <v>1.5</v>
      </c>
      <c r="T755" s="42">
        <f>INVENTARIO[[#This Row],[Costo Unitario (USD)]]+INVENTARIO[[#This Row],[Costo Envío (USD)]]</f>
        <v>23.5</v>
      </c>
      <c r="U755" s="42">
        <f>INVENTARIO[[#This Row],[Costo total]]*1.5</f>
        <v>35.25</v>
      </c>
      <c r="V755" s="42">
        <v>35</v>
      </c>
      <c r="W755" s="42">
        <f>INVENTARIO[[#This Row],[Precio Final]]-INVENTARIO[[#This Row],[Costo total]]</f>
        <v>11.5</v>
      </c>
      <c r="X755" s="175">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6">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2845</v>
      </c>
      <c r="E757" s="78" t="s">
        <v>2849</v>
      </c>
      <c r="F757" s="78" t="s">
        <v>2548</v>
      </c>
      <c r="G757" s="78" t="s">
        <v>164</v>
      </c>
      <c r="H757" s="171">
        <f>INVENTARIO[[#This Row],[Precio Final]]</f>
        <v>13</v>
      </c>
      <c r="I757" s="78">
        <v>0</v>
      </c>
      <c r="J757" s="78">
        <v>1</v>
      </c>
      <c r="K757" s="112">
        <f>SUMIFS(VENTAS[Cantidad],VENTAS[Código del producto Vendido],INVENTARIO[[#This Row],[Code]])</f>
        <v>0</v>
      </c>
      <c r="L757" s="120">
        <f>INVENTARIO[[#This Row],[Entradas]]-INVENTARIO[[#This Row],[Salidas]]</f>
        <v>1</v>
      </c>
      <c r="M757" s="171">
        <f>INVENTARIO[[#This Row],[Precio Final]]*10%</f>
        <v>1.3</v>
      </c>
      <c r="N757" s="42">
        <v>0</v>
      </c>
      <c r="O757" s="42">
        <v>0</v>
      </c>
      <c r="P757" s="42">
        <v>6</v>
      </c>
      <c r="Q757" s="110"/>
      <c r="R757" s="42"/>
      <c r="S757" s="177">
        <v>1.5</v>
      </c>
      <c r="T757" s="42">
        <f>INVENTARIO[[#This Row],[Costo Unitario (USD)]]+INVENTARIO[[#This Row],[Costo Envío (USD)]]</f>
        <v>7.5</v>
      </c>
      <c r="U757" s="42">
        <f>INVENTARIO[[#This Row],[Costo total]]*1.5</f>
        <v>11.25</v>
      </c>
      <c r="V757" s="42">
        <v>13</v>
      </c>
      <c r="W757" s="42">
        <f>INVENTARIO[[#This Row],[Precio Final]]-INVENTARIO[[#This Row],[Costo total]]</f>
        <v>5.5</v>
      </c>
      <c r="X757" s="175">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78" t="s">
        <v>2846</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6">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1">
        <f>INVENTARIO[[#This Row],[Precio Final]]</f>
        <v>13</v>
      </c>
      <c r="I759" s="78">
        <v>0</v>
      </c>
      <c r="J759" s="78">
        <v>0</v>
      </c>
      <c r="K759" s="112">
        <f>SUMIFS(VENTAS[Cantidad],VENTAS[Código del producto Vendido],INVENTARIO[[#This Row],[Code]])</f>
        <v>0</v>
      </c>
      <c r="L759" s="120">
        <f>INVENTARIO[[#This Row],[Entradas]]-INVENTARIO[[#This Row],[Salidas]]</f>
        <v>0</v>
      </c>
      <c r="M759" s="171">
        <f>INVENTARIO[[#This Row],[Precio Final]]*10%</f>
        <v>1.3</v>
      </c>
      <c r="N759" s="42">
        <v>0</v>
      </c>
      <c r="O759" s="42">
        <v>0</v>
      </c>
      <c r="P759" s="42">
        <v>6</v>
      </c>
      <c r="Q759" s="110"/>
      <c r="R759" s="42"/>
      <c r="S759" s="176">
        <v>1.5</v>
      </c>
      <c r="T759" s="42">
        <f>INVENTARIO[[#This Row],[Costo Unitario (USD)]]+INVENTARIO[[#This Row],[Costo Envío (USD)]]</f>
        <v>7.5</v>
      </c>
      <c r="U759" s="42">
        <f>INVENTARIO[[#This Row],[Costo total]]*1.5</f>
        <v>11.25</v>
      </c>
      <c r="V759" s="42">
        <v>13</v>
      </c>
      <c r="W759" s="42">
        <f>INVENTARIO[[#This Row],[Precio Final]]-INVENTARIO[[#This Row],[Costo total]]</f>
        <v>5.5</v>
      </c>
      <c r="X759" s="175">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6">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1">
        <f>INVENTARIO[[#This Row],[Precio Final]]</f>
        <v>50</v>
      </c>
      <c r="I761" s="78">
        <v>0</v>
      </c>
      <c r="J761" s="78">
        <v>0</v>
      </c>
      <c r="K761" s="112">
        <f>SUMIFS(VENTAS[Cantidad],VENTAS[Código del producto Vendido],INVENTARIO[[#This Row],[Code]])</f>
        <v>0</v>
      </c>
      <c r="L761" s="120">
        <f>INVENTARIO[[#This Row],[Entradas]]-INVENTARIO[[#This Row],[Salidas]]</f>
        <v>0</v>
      </c>
      <c r="M761" s="171">
        <f>INVENTARIO[[#This Row],[Precio Final]]*10%</f>
        <v>5</v>
      </c>
      <c r="N761" s="42">
        <v>0</v>
      </c>
      <c r="O761" s="42">
        <v>0</v>
      </c>
      <c r="P761" s="42">
        <v>25</v>
      </c>
      <c r="Q761" s="110"/>
      <c r="R761" s="42"/>
      <c r="S761" s="176">
        <v>1.5</v>
      </c>
      <c r="T761" s="42">
        <f>INVENTARIO[[#This Row],[Costo Unitario (USD)]]+INVENTARIO[[#This Row],[Costo Envío (USD)]]</f>
        <v>26.5</v>
      </c>
      <c r="U761" s="42">
        <f>INVENTARIO[[#This Row],[Costo total]]*1.5</f>
        <v>39.75</v>
      </c>
      <c r="V761" s="42">
        <v>50</v>
      </c>
      <c r="W761" s="42">
        <f>INVENTARIO[[#This Row],[Precio Final]]-INVENTARIO[[#This Row],[Costo total]]</f>
        <v>23.5</v>
      </c>
      <c r="X761" s="175">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78" t="s">
        <v>2846</v>
      </c>
      <c r="E762" s="83" t="s">
        <v>2550</v>
      </c>
      <c r="F762" s="83" t="s">
        <v>2549</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6">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2845</v>
      </c>
      <c r="E763" s="78" t="s">
        <v>2550</v>
      </c>
      <c r="F763" s="78" t="s">
        <v>2382</v>
      </c>
      <c r="G763" s="78" t="s">
        <v>164</v>
      </c>
      <c r="H763" s="171">
        <f>INVENTARIO[[#This Row],[Precio Final]]</f>
        <v>13</v>
      </c>
      <c r="I763" s="78">
        <v>0</v>
      </c>
      <c r="J763" s="78">
        <v>2</v>
      </c>
      <c r="K763" s="112">
        <f>SUMIFS(VENTAS[Cantidad],VENTAS[Código del producto Vendido],INVENTARIO[[#This Row],[Code]])</f>
        <v>1</v>
      </c>
      <c r="L763" s="120">
        <f>INVENTARIO[[#This Row],[Entradas]]-INVENTARIO[[#This Row],[Salidas]]</f>
        <v>1</v>
      </c>
      <c r="M763" s="171">
        <f>INVENTARIO[[#This Row],[Precio Final]]*10%</f>
        <v>1.3</v>
      </c>
      <c r="N763" s="42">
        <v>0</v>
      </c>
      <c r="O763" s="42">
        <v>0</v>
      </c>
      <c r="P763" s="42">
        <v>6</v>
      </c>
      <c r="Q763" s="110"/>
      <c r="R763" s="42"/>
      <c r="S763" s="177">
        <v>1.5</v>
      </c>
      <c r="T763" s="42">
        <f>INVENTARIO[[#This Row],[Costo Unitario (USD)]]+INVENTARIO[[#This Row],[Costo Envío (USD)]]</f>
        <v>7.5</v>
      </c>
      <c r="U763" s="42">
        <f>INVENTARIO[[#This Row],[Costo total]]*1.5</f>
        <v>11.25</v>
      </c>
      <c r="V763" s="42">
        <v>13</v>
      </c>
      <c r="W763" s="42">
        <f>INVENTARIO[[#This Row],[Precio Final]]-INVENTARIO[[#This Row],[Costo total]]</f>
        <v>5.5</v>
      </c>
      <c r="X763" s="175">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6">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2845</v>
      </c>
      <c r="E765" s="78" t="s">
        <v>2114</v>
      </c>
      <c r="F765" s="78" t="s">
        <v>697</v>
      </c>
      <c r="G765" s="78" t="s">
        <v>164</v>
      </c>
      <c r="H765" s="171">
        <f>INVENTARIO[[#This Row],[Precio Final]]</f>
        <v>6</v>
      </c>
      <c r="I765" s="78">
        <v>0</v>
      </c>
      <c r="J765" s="78">
        <v>1</v>
      </c>
      <c r="K765" s="112">
        <f>SUMIFS(VENTAS[Cantidad],VENTAS[Código del producto Vendido],INVENTARIO[[#This Row],[Code]])</f>
        <v>1</v>
      </c>
      <c r="L765" s="120">
        <f>INVENTARIO[[#This Row],[Entradas]]-INVENTARIO[[#This Row],[Salidas]]</f>
        <v>0</v>
      </c>
      <c r="M765" s="171">
        <f>INVENTARIO[[#This Row],[Precio Final]]*10%</f>
        <v>0.60000000000000009</v>
      </c>
      <c r="N765" s="42">
        <v>0</v>
      </c>
      <c r="O765" s="42">
        <v>0</v>
      </c>
      <c r="P765" s="42">
        <v>0</v>
      </c>
      <c r="Q765" s="110"/>
      <c r="R765" s="42"/>
      <c r="S765" s="177">
        <v>1.5</v>
      </c>
      <c r="T765" s="42">
        <f>INVENTARIO[[#This Row],[Costo Unitario (USD)]]+INVENTARIO[[#This Row],[Costo Envío (USD)]]</f>
        <v>1.5</v>
      </c>
      <c r="U765" s="42">
        <f>INVENTARIO[[#This Row],[Costo total]]*1.5</f>
        <v>2.25</v>
      </c>
      <c r="V765" s="42">
        <v>6</v>
      </c>
      <c r="W765" s="42">
        <f>INVENTARIO[[#This Row],[Precio Final]]-INVENTARIO[[#This Row],[Costo total]]</f>
        <v>4.5</v>
      </c>
      <c r="X765" s="175">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2663</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6">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2663</v>
      </c>
      <c r="F767" s="78" t="s">
        <v>695</v>
      </c>
      <c r="G767" s="78" t="s">
        <v>164</v>
      </c>
      <c r="H767" s="171">
        <f>INVENTARIO[[#This Row],[Precio Final]]</f>
        <v>30</v>
      </c>
      <c r="I767" s="78">
        <v>0</v>
      </c>
      <c r="J767" s="78">
        <v>1</v>
      </c>
      <c r="K767" s="112">
        <f>SUMIFS(VENTAS[Cantidad],VENTAS[Código del producto Vendido],INVENTARIO[[#This Row],[Code]])</f>
        <v>0</v>
      </c>
      <c r="L767" s="120">
        <f>INVENTARIO[[#This Row],[Entradas]]-INVENTARIO[[#This Row],[Salidas]]</f>
        <v>1</v>
      </c>
      <c r="M767" s="171">
        <f>INVENTARIO[[#This Row],[Precio Final]]*10%</f>
        <v>3</v>
      </c>
      <c r="N767" s="42">
        <v>0</v>
      </c>
      <c r="O767" s="42">
        <v>0</v>
      </c>
      <c r="P767" s="42">
        <v>15</v>
      </c>
      <c r="Q767" s="110"/>
      <c r="R767" s="42"/>
      <c r="S767" s="177">
        <v>1.5</v>
      </c>
      <c r="T767" s="42">
        <f>INVENTARIO[[#This Row],[Costo Unitario (USD)]]+INVENTARIO[[#This Row],[Costo Envío (USD)]]</f>
        <v>16.5</v>
      </c>
      <c r="U767" s="42">
        <f>INVENTARIO[[#This Row],[Costo total]]*1.5</f>
        <v>24.75</v>
      </c>
      <c r="V767" s="42">
        <v>30</v>
      </c>
      <c r="W767" s="42">
        <f>INVENTARIO[[#This Row],[Precio Final]]-INVENTARIO[[#This Row],[Costo total]]</f>
        <v>13.5</v>
      </c>
      <c r="X767" s="175">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6">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2845</v>
      </c>
      <c r="E769" s="78" t="s">
        <v>2551</v>
      </c>
      <c r="F769" s="78" t="s">
        <v>695</v>
      </c>
      <c r="G769" s="78" t="s">
        <v>164</v>
      </c>
      <c r="H769" s="171">
        <f>INVENTARIO[[#This Row],[Precio Final]]</f>
        <v>19</v>
      </c>
      <c r="I769" s="78">
        <v>0</v>
      </c>
      <c r="J769" s="78">
        <v>1</v>
      </c>
      <c r="K769" s="112">
        <f>SUMIFS(VENTAS[Cantidad],VENTAS[Código del producto Vendido],INVENTARIO[[#This Row],[Code]])</f>
        <v>0</v>
      </c>
      <c r="L769" s="120">
        <v>0</v>
      </c>
      <c r="M769" s="171">
        <f>INVENTARIO[[#This Row],[Precio Final]]*10%</f>
        <v>1.9000000000000001</v>
      </c>
      <c r="N769" s="42">
        <v>0</v>
      </c>
      <c r="O769" s="42">
        <v>0</v>
      </c>
      <c r="P769" s="42">
        <v>13.2</v>
      </c>
      <c r="Q769" s="110"/>
      <c r="R769" s="42"/>
      <c r="S769" s="177">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5">
        <f>INVENTARIO[[#This Row],[Ganancia Unitaria]]*INVENTARIO[[#This Row],[Salidas]]</f>
        <v>0</v>
      </c>
      <c r="Y769" s="42" t="s">
        <v>2108</v>
      </c>
      <c r="Z769" s="20"/>
      <c r="AA769" s="20">
        <f>INVENTARIO[[#This Row],[Costo total]]*INVENTARIO[[#This Row],[Entradas]]</f>
        <v>14.7</v>
      </c>
      <c r="AB769" s="172">
        <f>INVENTARIO[[#This Row],[Stock Actual]]*INVENTARIO[[#This Row],[Costo total]]</f>
        <v>0</v>
      </c>
    </row>
    <row r="770" spans="1:28" ht="55" customHeight="1" x14ac:dyDescent="0.15">
      <c r="A770" s="42" t="s">
        <v>2148</v>
      </c>
      <c r="B770" s="173"/>
      <c r="C770" s="174" t="s">
        <v>12</v>
      </c>
      <c r="D770" s="78" t="s">
        <v>2330</v>
      </c>
      <c r="E770" s="78" t="s">
        <v>2110</v>
      </c>
      <c r="F770" s="78" t="s">
        <v>695</v>
      </c>
      <c r="G770" s="78" t="s">
        <v>164</v>
      </c>
      <c r="H770" s="171">
        <f>INVENTARIO[[#This Row],[Precio Final]]</f>
        <v>12</v>
      </c>
      <c r="I770" s="78">
        <v>0</v>
      </c>
      <c r="J770" s="78">
        <v>0</v>
      </c>
      <c r="K770" s="112">
        <f>SUMIFS(VENTAS[Cantidad],VENTAS[Código del producto Vendido],INVENTARIO[[#This Row],[Code]])</f>
        <v>0</v>
      </c>
      <c r="L770" s="120">
        <f>INVENTARIO[[#This Row],[Entradas]]-INVENTARIO[[#This Row],[Salidas]]</f>
        <v>0</v>
      </c>
      <c r="M770" s="171">
        <f>INVENTARIO[[#This Row],[Precio Final]]*10%</f>
        <v>1.2000000000000002</v>
      </c>
      <c r="N770" s="42">
        <v>0</v>
      </c>
      <c r="O770" s="42">
        <v>0</v>
      </c>
      <c r="P770" s="42">
        <v>6</v>
      </c>
      <c r="Q770" s="110"/>
      <c r="R770" s="42"/>
      <c r="S770" s="177">
        <v>1.5</v>
      </c>
      <c r="T770" s="42">
        <f>INVENTARIO[[#This Row],[Costo Unitario (USD)]]+INVENTARIO[[#This Row],[Costo Envío (USD)]]</f>
        <v>7.5</v>
      </c>
      <c r="U770" s="42">
        <f>INVENTARIO[[#This Row],[Costo total]]*1.5</f>
        <v>11.25</v>
      </c>
      <c r="V770" s="42">
        <v>12</v>
      </c>
      <c r="W770" s="42">
        <f>INVENTARIO[[#This Row],[Precio Final]]-INVENTARIO[[#This Row],[Costo total]]</f>
        <v>4.5</v>
      </c>
      <c r="X770" s="175">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78" t="s">
        <v>2845</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6">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2845</v>
      </c>
      <c r="E772" s="78" t="s">
        <v>2342</v>
      </c>
      <c r="F772" s="78" t="s">
        <v>692</v>
      </c>
      <c r="G772" s="78" t="s">
        <v>164</v>
      </c>
      <c r="H772" s="171">
        <f>INVENTARIO[[#This Row],[Precio Final]]</f>
        <v>25</v>
      </c>
      <c r="I772" s="78">
        <v>0</v>
      </c>
      <c r="J772" s="78">
        <v>2</v>
      </c>
      <c r="K772" s="112">
        <f>SUMIFS(VENTAS[Cantidad],VENTAS[Código del producto Vendido],INVENTARIO[[#This Row],[Code]])</f>
        <v>2</v>
      </c>
      <c r="L772" s="120">
        <f>INVENTARIO[[#This Row],[Entradas]]-INVENTARIO[[#This Row],[Salidas]]</f>
        <v>0</v>
      </c>
      <c r="M772" s="171">
        <f>INVENTARIO[[#This Row],[Precio Final]]*10%</f>
        <v>2.5</v>
      </c>
      <c r="N772" s="42">
        <v>0</v>
      </c>
      <c r="O772" s="42">
        <v>0</v>
      </c>
      <c r="P772" s="42">
        <v>12</v>
      </c>
      <c r="Q772" s="110"/>
      <c r="R772" s="42"/>
      <c r="S772" s="176">
        <v>1.5</v>
      </c>
      <c r="T772" s="42">
        <f>INVENTARIO[[#This Row],[Costo Unitario (USD)]]+INVENTARIO[[#This Row],[Costo Envío (USD)]]</f>
        <v>13.5</v>
      </c>
      <c r="U772" s="42">
        <f>INVENTARIO[[#This Row],[Costo total]]*1.5</f>
        <v>20.25</v>
      </c>
      <c r="V772" s="42">
        <v>25</v>
      </c>
      <c r="W772" s="42">
        <f>INVENTARIO[[#This Row],[Precio Final]]-INVENTARIO[[#This Row],[Costo total]]</f>
        <v>11.5</v>
      </c>
      <c r="X772" s="175">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78" t="s">
        <v>2845</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6">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1">
        <f>INVENTARIO[[#This Row],[Precio Final]]</f>
        <v>35</v>
      </c>
      <c r="I774" s="78">
        <v>0</v>
      </c>
      <c r="J774" s="78">
        <v>1</v>
      </c>
      <c r="K774" s="112">
        <f>SUMIFS(VENTAS[Cantidad],VENTAS[Código del producto Vendido],INVENTARIO[[#This Row],[Code]])</f>
        <v>1</v>
      </c>
      <c r="L774" s="120">
        <f>INVENTARIO[[#This Row],[Entradas]]-INVENTARIO[[#This Row],[Salidas]]</f>
        <v>0</v>
      </c>
      <c r="M774" s="171">
        <f>INVENTARIO[[#This Row],[Precio Final]]*10%</f>
        <v>3.5</v>
      </c>
      <c r="N774" s="42">
        <v>0</v>
      </c>
      <c r="O774" s="42">
        <v>0</v>
      </c>
      <c r="P774" s="42">
        <v>17</v>
      </c>
      <c r="Q774" s="110"/>
      <c r="R774" s="42"/>
      <c r="S774" s="176">
        <v>1.5</v>
      </c>
      <c r="T774" s="42">
        <f>INVENTARIO[[#This Row],[Costo Unitario (USD)]]+INVENTARIO[[#This Row],[Costo Envío (USD)]]</f>
        <v>18.5</v>
      </c>
      <c r="U774" s="42">
        <f>INVENTARIO[[#This Row],[Costo total]]*1.5</f>
        <v>27.75</v>
      </c>
      <c r="V774" s="42">
        <v>35</v>
      </c>
      <c r="W774" s="42">
        <f>INVENTARIO[[#This Row],[Precio Final]]-INVENTARIO[[#This Row],[Costo total]]</f>
        <v>16.5</v>
      </c>
      <c r="X774" s="175">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6">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2573</v>
      </c>
      <c r="F776" s="78" t="s">
        <v>2328</v>
      </c>
      <c r="G776" s="78" t="s">
        <v>164</v>
      </c>
      <c r="H776" s="171">
        <f>INVENTARIO[[#This Row],[Precio Final]]</f>
        <v>45</v>
      </c>
      <c r="I776" s="78">
        <v>0</v>
      </c>
      <c r="J776" s="78">
        <v>1</v>
      </c>
      <c r="K776" s="112">
        <f>SUMIFS(VENTAS[Cantidad],VENTAS[Código del producto Vendido],INVENTARIO[[#This Row],[Code]])</f>
        <v>0</v>
      </c>
      <c r="L776" s="120">
        <f>INVENTARIO[[#This Row],[Entradas]]-INVENTARIO[[#This Row],[Salidas]]</f>
        <v>1</v>
      </c>
      <c r="M776" s="171">
        <f>INVENTARIO[[#This Row],[Precio Final]]*10%</f>
        <v>4.5</v>
      </c>
      <c r="N776" s="42">
        <v>0</v>
      </c>
      <c r="O776" s="42">
        <v>0</v>
      </c>
      <c r="P776" s="42">
        <v>26</v>
      </c>
      <c r="Q776" s="110"/>
      <c r="R776" s="42"/>
      <c r="S776" s="177">
        <v>5</v>
      </c>
      <c r="T776" s="42">
        <f>INVENTARIO[[#This Row],[Costo Unitario (USD)]]+INVENTARIO[[#This Row],[Costo Envío (USD)]]</f>
        <v>31</v>
      </c>
      <c r="U776" s="42">
        <f>INVENTARIO[[#This Row],[Costo total]]*1.5</f>
        <v>46.5</v>
      </c>
      <c r="V776" s="42">
        <v>45</v>
      </c>
      <c r="W776" s="42">
        <f>INVENTARIO[[#This Row],[Precio Final]]-INVENTARIO[[#This Row],[Costo total]]</f>
        <v>14</v>
      </c>
      <c r="X776" s="175">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f>SUMIFS(VENTAS[Cantidad],VENTAS[Código del producto Vendido],INVENTARIO[[#This Row],[Code]])</f>
        <v>0</v>
      </c>
      <c r="L777" s="121">
        <f>INVENTARIO[[#This Row],[Entradas]]-INVENTARIO[[#This Row],[Salidas]]</f>
        <v>1</v>
      </c>
      <c r="M777" s="171">
        <f>INVENTARIO[[#This Row],[Precio Final]]*10%</f>
        <v>2.5</v>
      </c>
      <c r="N777" s="43">
        <v>0</v>
      </c>
      <c r="O777" s="43">
        <v>0</v>
      </c>
      <c r="P777" s="43">
        <v>17</v>
      </c>
      <c r="Q777" s="112"/>
      <c r="R777" s="43"/>
      <c r="S777" s="176">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0</v>
      </c>
      <c r="Y777" s="43" t="s">
        <v>2108</v>
      </c>
      <c r="Z777" s="43"/>
      <c r="AA777" s="43">
        <f>INVENTARIO[[#This Row],[Costo total]]*INVENTARIO[[#This Row],[Entradas]]</f>
        <v>18.5</v>
      </c>
      <c r="AB777" s="172">
        <f>INVENTARIO[[#This Row],[Stock Actual]]*INVENTARIO[[#This Row],[Costo total]]</f>
        <v>18.5</v>
      </c>
    </row>
    <row r="778" spans="1:28" ht="55" customHeight="1" x14ac:dyDescent="0.15">
      <c r="A778" s="42" t="s">
        <v>2157</v>
      </c>
      <c r="B778" s="173"/>
      <c r="C778" s="174" t="s">
        <v>12</v>
      </c>
      <c r="D778" s="78" t="s">
        <v>2845</v>
      </c>
      <c r="E778" s="78" t="s">
        <v>2147</v>
      </c>
      <c r="F778" s="78" t="s">
        <v>692</v>
      </c>
      <c r="G778" s="78" t="s">
        <v>164</v>
      </c>
      <c r="H778" s="171">
        <f>INVENTARIO[[#This Row],[Precio Final]]</f>
        <v>22</v>
      </c>
      <c r="I778" s="78">
        <v>0</v>
      </c>
      <c r="J778" s="78">
        <v>2</v>
      </c>
      <c r="K778" s="112">
        <f>SUMIFS(VENTAS[Cantidad],VENTAS[Código del producto Vendido],INVENTARIO[[#This Row],[Code]])</f>
        <v>2</v>
      </c>
      <c r="L778" s="120">
        <f>INVENTARIO[[#This Row],[Entradas]]-INVENTARIO[[#This Row],[Salidas]]</f>
        <v>0</v>
      </c>
      <c r="M778" s="171">
        <f>INVENTARIO[[#This Row],[Precio Final]]*10%</f>
        <v>2.2000000000000002</v>
      </c>
      <c r="N778" s="42">
        <v>0</v>
      </c>
      <c r="O778" s="42">
        <v>0</v>
      </c>
      <c r="P778" s="42">
        <v>13.2</v>
      </c>
      <c r="Q778" s="110"/>
      <c r="R778" s="42"/>
      <c r="S778" s="176">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5">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6">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1">
        <f>INVENTARIO[[#This Row],[Precio Final]]</f>
        <v>30</v>
      </c>
      <c r="I780" s="78">
        <v>0</v>
      </c>
      <c r="J780" s="78">
        <v>0</v>
      </c>
      <c r="K780" s="112">
        <f>SUMIFS(VENTAS[Cantidad],VENTAS[Código del producto Vendido],INVENTARIO[[#This Row],[Code]])</f>
        <v>0</v>
      </c>
      <c r="L780" s="120">
        <f>INVENTARIO[[#This Row],[Entradas]]-INVENTARIO[[#This Row],[Salidas]]</f>
        <v>0</v>
      </c>
      <c r="M780" s="171">
        <f>INVENTARIO[[#This Row],[Precio Final]]*10%</f>
        <v>3</v>
      </c>
      <c r="N780" s="42">
        <v>0</v>
      </c>
      <c r="O780" s="42">
        <v>0</v>
      </c>
      <c r="P780" s="42">
        <v>15.6</v>
      </c>
      <c r="Q780" s="110"/>
      <c r="R780" s="42"/>
      <c r="S780" s="176">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5">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2915</v>
      </c>
      <c r="E781" s="83" t="s">
        <v>2662</v>
      </c>
      <c r="F781" s="83" t="s">
        <v>2643</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6">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2845</v>
      </c>
      <c r="E782" s="78" t="s">
        <v>2551</v>
      </c>
      <c r="F782" s="78" t="s">
        <v>697</v>
      </c>
      <c r="G782" s="78" t="s">
        <v>164</v>
      </c>
      <c r="H782" s="171">
        <f>INVENTARIO[[#This Row],[Precio Final]]</f>
        <v>22</v>
      </c>
      <c r="I782" s="78">
        <v>0</v>
      </c>
      <c r="J782" s="78">
        <v>1</v>
      </c>
      <c r="K782" s="112">
        <f>SUMIFS(VENTAS[Cantidad],VENTAS[Código del producto Vendido],INVENTARIO[[#This Row],[Code]])</f>
        <v>1</v>
      </c>
      <c r="L782" s="120">
        <f>INVENTARIO[[#This Row],[Entradas]]-INVENTARIO[[#This Row],[Salidas]]</f>
        <v>0</v>
      </c>
      <c r="M782" s="171">
        <f>INVENTARIO[[#This Row],[Precio Final]]*10%</f>
        <v>2.2000000000000002</v>
      </c>
      <c r="N782" s="42">
        <v>0</v>
      </c>
      <c r="O782" s="42">
        <v>0</v>
      </c>
      <c r="P782" s="42">
        <v>13.2</v>
      </c>
      <c r="Q782" s="110"/>
      <c r="R782" s="42"/>
      <c r="S782" s="176">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5">
        <f>INVENTARIO[[#This Row],[Ganancia Unitaria]]*INVENTARIO[[#This Row],[Salidas]]</f>
        <v>7.3000000000000007</v>
      </c>
      <c r="Y782" s="42" t="s">
        <v>2108</v>
      </c>
      <c r="Z782" s="20"/>
      <c r="AA782" s="20">
        <f>INVENTARIO[[#This Row],[Costo total]]*INVENTARIO[[#This Row],[Entradas]]</f>
        <v>14.7</v>
      </c>
      <c r="AB782" s="172">
        <f>INVENTARIO[[#This Row],[Stock Actual]]*INVENTARIO[[#This Row],[Costo total]]</f>
        <v>0</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6">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6">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1">
        <f>INVENTARIO[[#This Row],[Precio Final]]</f>
        <v>5</v>
      </c>
      <c r="I785" s="78">
        <v>0</v>
      </c>
      <c r="J785" s="78">
        <v>1</v>
      </c>
      <c r="K785" s="112">
        <f>SUMIFS(VENTAS[Cantidad],VENTAS[Código del producto Vendido],INVENTARIO[[#This Row],[Code]])</f>
        <v>1</v>
      </c>
      <c r="L785" s="120">
        <f>INVENTARIO[[#This Row],[Entradas]]-INVENTARIO[[#This Row],[Salidas]]</f>
        <v>0</v>
      </c>
      <c r="M785" s="171">
        <f>INVENTARIO[[#This Row],[Precio Final]]*10%</f>
        <v>0.5</v>
      </c>
      <c r="N785" s="42">
        <v>0</v>
      </c>
      <c r="O785" s="42">
        <v>0</v>
      </c>
      <c r="P785" s="42">
        <v>2.9</v>
      </c>
      <c r="Q785" s="110"/>
      <c r="R785" s="42"/>
      <c r="S785" s="176">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5">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6">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1">
        <f>INVENTARIO[[#This Row],[Precio Final]]</f>
        <v>5</v>
      </c>
      <c r="I787" s="78">
        <v>0</v>
      </c>
      <c r="J787" s="78">
        <v>1</v>
      </c>
      <c r="K787" s="112">
        <f>SUMIFS(VENTAS[Cantidad],VENTAS[Código del producto Vendido],INVENTARIO[[#This Row],[Code]])</f>
        <v>1</v>
      </c>
      <c r="L787" s="120">
        <f>INVENTARIO[[#This Row],[Entradas]]-INVENTARIO[[#This Row],[Salidas]]</f>
        <v>0</v>
      </c>
      <c r="M787" s="171">
        <f>INVENTARIO[[#This Row],[Precio Final]]*10%</f>
        <v>0.5</v>
      </c>
      <c r="N787" s="42">
        <v>0</v>
      </c>
      <c r="O787" s="42">
        <v>0</v>
      </c>
      <c r="P787" s="42">
        <v>2.72</v>
      </c>
      <c r="Q787" s="110"/>
      <c r="R787" s="42"/>
      <c r="S787" s="176">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5">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6">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1">
        <f>INVENTARIO[[#This Row],[Precio Final]]</f>
        <v>3</v>
      </c>
      <c r="I789" s="78">
        <v>0</v>
      </c>
      <c r="J789" s="78">
        <v>1</v>
      </c>
      <c r="K789" s="112">
        <f>SUMIFS(VENTAS[Cantidad],VENTAS[Código del producto Vendido],INVENTARIO[[#This Row],[Code]])</f>
        <v>1</v>
      </c>
      <c r="L789" s="120">
        <f>INVENTARIO[[#This Row],[Entradas]]-INVENTARIO[[#This Row],[Salidas]]</f>
        <v>0</v>
      </c>
      <c r="M789" s="171">
        <f>INVENTARIO[[#This Row],[Precio Final]]*10%</f>
        <v>0.30000000000000004</v>
      </c>
      <c r="N789" s="42">
        <v>0</v>
      </c>
      <c r="O789" s="42">
        <v>0</v>
      </c>
      <c r="P789" s="42">
        <v>1.75</v>
      </c>
      <c r="Q789" s="110"/>
      <c r="R789" s="42"/>
      <c r="S789" s="176">
        <v>1.5</v>
      </c>
      <c r="T789" s="42">
        <f>INVENTARIO[[#This Row],[Costo Unitario (USD)]]+INVENTARIO[[#This Row],[Costo Envío (USD)]]</f>
        <v>3.25</v>
      </c>
      <c r="U789" s="42">
        <f>INVENTARIO[[#This Row],[Costo total]]*1.5</f>
        <v>4.875</v>
      </c>
      <c r="V789" s="42">
        <v>3</v>
      </c>
      <c r="W789" s="42">
        <f>INVENTARIO[[#This Row],[Precio Final]]-INVENTARIO[[#This Row],[Costo total]]</f>
        <v>-0.25</v>
      </c>
      <c r="X789" s="175">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6">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2683</v>
      </c>
      <c r="E791" s="78" t="s">
        <v>2552</v>
      </c>
      <c r="F791" s="78" t="s">
        <v>714</v>
      </c>
      <c r="G791" s="78" t="s">
        <v>426</v>
      </c>
      <c r="H791" s="171">
        <f>INVENTARIO[[#This Row],[Precio Final]]</f>
        <v>50</v>
      </c>
      <c r="I791" s="78"/>
      <c r="J791" s="78">
        <v>1</v>
      </c>
      <c r="K791" s="112">
        <f>SUMIFS(VENTAS[Cantidad],VENTAS[Código del producto Vendido],INVENTARIO[[#This Row],[Code]])</f>
        <v>0</v>
      </c>
      <c r="L791" s="120">
        <f>INVENTARIO[[#This Row],[Entradas]]-INVENTARIO[[#This Row],[Salidas]]</f>
        <v>1</v>
      </c>
      <c r="M791" s="171">
        <f>INVENTARIO[[#This Row],[Precio Final]]*10%</f>
        <v>5</v>
      </c>
      <c r="N791" s="42"/>
      <c r="O791" s="42"/>
      <c r="P791" s="42">
        <v>32</v>
      </c>
      <c r="Q791" s="110"/>
      <c r="R791" s="42"/>
      <c r="S791" s="177">
        <v>8</v>
      </c>
      <c r="T791" s="42">
        <f>INVENTARIO[[#This Row],[Costo Unitario (USD)]]+INVENTARIO[[#This Row],[Costo Envío (USD)]]</f>
        <v>40</v>
      </c>
      <c r="U791" s="42">
        <f>INVENTARIO[[#This Row],[Costo total]]*1.5</f>
        <v>60</v>
      </c>
      <c r="V791" s="42">
        <v>50</v>
      </c>
      <c r="W791" s="42">
        <f>INVENTARIO[[#This Row],[Precio Final]]-INVENTARIO[[#This Row],[Costo total]]</f>
        <v>10</v>
      </c>
      <c r="X791" s="175">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6">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2845</v>
      </c>
      <c r="E793" s="78" t="s">
        <v>2553</v>
      </c>
      <c r="F793" s="78" t="s">
        <v>692</v>
      </c>
      <c r="G793" s="78" t="s">
        <v>426</v>
      </c>
      <c r="H793" s="171">
        <f>INVENTARIO[[#This Row],[Precio Final]]</f>
        <v>20</v>
      </c>
      <c r="I793" s="78"/>
      <c r="J793" s="78">
        <v>1</v>
      </c>
      <c r="K793" s="112">
        <f>SUMIFS(VENTAS[Cantidad],VENTAS[Código del producto Vendido],INVENTARIO[[#This Row],[Code]])</f>
        <v>0</v>
      </c>
      <c r="L793" s="120">
        <f>INVENTARIO[[#This Row],[Entradas]]-INVENTARIO[[#This Row],[Salidas]]</f>
        <v>1</v>
      </c>
      <c r="M793" s="171">
        <f>INVENTARIO[[#This Row],[Precio Final]]*10%</f>
        <v>2</v>
      </c>
      <c r="N793" s="42"/>
      <c r="O793" s="42"/>
      <c r="P793" s="42">
        <v>12.45</v>
      </c>
      <c r="Q793" s="110"/>
      <c r="R793" s="42"/>
      <c r="S793" s="177">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5">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2554</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6">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2555</v>
      </c>
      <c r="F795" s="78" t="s">
        <v>692</v>
      </c>
      <c r="G795" s="78" t="s">
        <v>426</v>
      </c>
      <c r="H795" s="171">
        <f>INVENTARIO[[#This Row],[Precio Final]]</f>
        <v>35</v>
      </c>
      <c r="I795" s="78"/>
      <c r="J795" s="78">
        <v>1</v>
      </c>
      <c r="K795" s="112">
        <f>SUMIFS(VENTAS[Cantidad],VENTAS[Código del producto Vendido],INVENTARIO[[#This Row],[Code]])</f>
        <v>0</v>
      </c>
      <c r="L795" s="120">
        <f>INVENTARIO[[#This Row],[Entradas]]-INVENTARIO[[#This Row],[Salidas]]</f>
        <v>1</v>
      </c>
      <c r="M795" s="171">
        <f>INVENTARIO[[#This Row],[Precio Final]]*10%</f>
        <v>3.5</v>
      </c>
      <c r="N795" s="42"/>
      <c r="O795" s="42"/>
      <c r="P795" s="42">
        <v>22</v>
      </c>
      <c r="Q795" s="110"/>
      <c r="R795" s="42"/>
      <c r="S795" s="177">
        <v>2</v>
      </c>
      <c r="T795" s="42">
        <f>INVENTARIO[[#This Row],[Costo Unitario (USD)]]+INVENTARIO[[#This Row],[Costo Envío (USD)]]</f>
        <v>24</v>
      </c>
      <c r="U795" s="42">
        <f>INVENTARIO[[#This Row],[Costo total]]*1.5</f>
        <v>36</v>
      </c>
      <c r="V795" s="42">
        <v>35</v>
      </c>
      <c r="W795" s="42">
        <f>INVENTARIO[[#This Row],[Precio Final]]-INVENTARIO[[#This Row],[Costo total]]</f>
        <v>11</v>
      </c>
      <c r="X795" s="175">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2556</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6">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1">
        <f>INVENTARIO[[#This Row],[Precio Final]]</f>
        <v>15</v>
      </c>
      <c r="I797" s="78"/>
      <c r="J797" s="78">
        <v>3</v>
      </c>
      <c r="K797" s="112">
        <f>SUMIFS(VENTAS[Cantidad],VENTAS[Código del producto Vendido],INVENTARIO[[#This Row],[Code]])</f>
        <v>0</v>
      </c>
      <c r="L797" s="120">
        <f>INVENTARIO[[#This Row],[Entradas]]-INVENTARIO[[#This Row],[Salidas]]</f>
        <v>3</v>
      </c>
      <c r="M797" s="171">
        <f>INVENTARIO[[#This Row],[Precio Final]]*10%</f>
        <v>1.5</v>
      </c>
      <c r="N797" s="42"/>
      <c r="O797" s="42"/>
      <c r="P797" s="42">
        <v>8.8800000000000008</v>
      </c>
      <c r="Q797" s="110"/>
      <c r="R797" s="42"/>
      <c r="S797" s="177">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5">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2911</v>
      </c>
      <c r="E798" s="83" t="s">
        <v>2557</v>
      </c>
      <c r="F798" s="83" t="s">
        <v>695</v>
      </c>
      <c r="G798" s="83" t="s">
        <v>1942</v>
      </c>
      <c r="H798" s="171">
        <f>INVENTARIO[[#This Row],[Precio Final]]</f>
        <v>40</v>
      </c>
      <c r="I798" s="83"/>
      <c r="J798" s="83">
        <v>2</v>
      </c>
      <c r="K798" s="112">
        <f>SUMIFS(VENTAS[Cantidad],VENTAS[Código del producto Vendido],INVENTARIO[[#This Row],[Code]])</f>
        <v>2</v>
      </c>
      <c r="L798" s="121">
        <f>INVENTARIO[[#This Row],[Entradas]]-INVENTARIO[[#This Row],[Salidas]]</f>
        <v>0</v>
      </c>
      <c r="M798" s="171">
        <f>INVENTARIO[[#This Row],[Precio Final]]*10%</f>
        <v>4</v>
      </c>
      <c r="N798" s="43"/>
      <c r="O798" s="43"/>
      <c r="P798" s="43">
        <v>15</v>
      </c>
      <c r="Q798" s="112"/>
      <c r="R798" s="43"/>
      <c r="S798" s="176">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40</v>
      </c>
      <c r="Y798" s="43"/>
      <c r="Z798" s="43"/>
      <c r="AA798" s="43">
        <f>INVENTARIO[[#This Row],[Costo total]]*INVENTARIO[[#This Row],[Entradas]]</f>
        <v>40</v>
      </c>
      <c r="AB798" s="172">
        <f>INVENTARIO[[#This Row],[Stock Actual]]*INVENTARIO[[#This Row],[Costo total]]</f>
        <v>0</v>
      </c>
    </row>
    <row r="799" spans="1:28" ht="55" customHeight="1" x14ac:dyDescent="0.15">
      <c r="A799" s="42" t="s">
        <v>2200</v>
      </c>
      <c r="B799" s="173"/>
      <c r="C799" s="174" t="s">
        <v>12</v>
      </c>
      <c r="D799" s="78" t="s">
        <v>2683</v>
      </c>
      <c r="E799" s="78" t="s">
        <v>2558</v>
      </c>
      <c r="F799" s="78" t="s">
        <v>1342</v>
      </c>
      <c r="G799" s="78" t="s">
        <v>1942</v>
      </c>
      <c r="H799" s="171">
        <f>INVENTARIO[[#This Row],[Precio Final]]</f>
        <v>25</v>
      </c>
      <c r="I799" s="78"/>
      <c r="J799" s="78">
        <v>1</v>
      </c>
      <c r="K799" s="112">
        <f>SUMIFS(VENTAS[Cantidad],VENTAS[Código del producto Vendido],INVENTARIO[[#This Row],[Code]])</f>
        <v>0</v>
      </c>
      <c r="L799" s="120">
        <f>INVENTARIO[[#This Row],[Entradas]]-INVENTARIO[[#This Row],[Salidas]]</f>
        <v>1</v>
      </c>
      <c r="M799" s="171">
        <f>INVENTARIO[[#This Row],[Precio Final]]*10%</f>
        <v>2.5</v>
      </c>
      <c r="N799" s="42"/>
      <c r="O799" s="42"/>
      <c r="P799" s="42">
        <v>9</v>
      </c>
      <c r="Q799" s="110"/>
      <c r="R799" s="42"/>
      <c r="S799" s="177">
        <v>5</v>
      </c>
      <c r="T799" s="42">
        <f>INVENTARIO[[#This Row],[Costo Unitario (USD)]]+INVENTARIO[[#This Row],[Costo Envío (USD)]]</f>
        <v>14</v>
      </c>
      <c r="U799" s="42">
        <f>INVENTARIO[[#This Row],[Costo total]]*1.5</f>
        <v>21</v>
      </c>
      <c r="V799" s="42">
        <v>25</v>
      </c>
      <c r="W799" s="42">
        <f>INVENTARIO[[#This Row],[Precio Final]]-INVENTARIO[[#This Row],[Costo total]]</f>
        <v>11</v>
      </c>
      <c r="X799" s="175">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2683</v>
      </c>
      <c r="E800" s="83" t="s">
        <v>2558</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6">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2684</v>
      </c>
      <c r="E801" s="78" t="s">
        <v>2559</v>
      </c>
      <c r="F801" s="78" t="s">
        <v>2328</v>
      </c>
      <c r="G801" s="78" t="s">
        <v>1942</v>
      </c>
      <c r="H801" s="171">
        <f>INVENTARIO[[#This Row],[Precio Final]]</f>
        <v>18</v>
      </c>
      <c r="I801" s="78"/>
      <c r="J801" s="78">
        <v>1</v>
      </c>
      <c r="K801" s="112">
        <f>SUMIFS(VENTAS[Cantidad],VENTAS[Código del producto Vendido],INVENTARIO[[#This Row],[Code]])</f>
        <v>0</v>
      </c>
      <c r="L801" s="120">
        <f>INVENTARIO[[#This Row],[Entradas]]-INVENTARIO[[#This Row],[Salidas]]</f>
        <v>1</v>
      </c>
      <c r="M801" s="171">
        <f>INVENTARIO[[#This Row],[Precio Final]]*10%</f>
        <v>1.8</v>
      </c>
      <c r="N801" s="42"/>
      <c r="O801" s="42"/>
      <c r="P801" s="42">
        <v>7</v>
      </c>
      <c r="Q801" s="110"/>
      <c r="R801" s="42"/>
      <c r="S801" s="177">
        <v>4</v>
      </c>
      <c r="T801" s="42">
        <f>INVENTARIO[[#This Row],[Costo Unitario (USD)]]+INVENTARIO[[#This Row],[Costo Envío (USD)]]</f>
        <v>11</v>
      </c>
      <c r="U801" s="42">
        <f>INVENTARIO[[#This Row],[Costo total]]*1.5</f>
        <v>16.5</v>
      </c>
      <c r="V801" s="42">
        <v>18</v>
      </c>
      <c r="W801" s="42">
        <f>INVENTARIO[[#This Row],[Precio Final]]-INVENTARIO[[#This Row],[Costo total]]</f>
        <v>7</v>
      </c>
      <c r="X801" s="175">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2684</v>
      </c>
      <c r="E802" s="83" t="s">
        <v>2559</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6">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2832</v>
      </c>
      <c r="E803" s="78" t="s">
        <v>2560</v>
      </c>
      <c r="F803" s="78" t="s">
        <v>2328</v>
      </c>
      <c r="G803" s="78" t="s">
        <v>1942</v>
      </c>
      <c r="H803" s="171">
        <f>INVENTARIO[[#This Row],[Precio Final]]</f>
        <v>55</v>
      </c>
      <c r="I803" s="78"/>
      <c r="J803" s="78">
        <v>2</v>
      </c>
      <c r="K803" s="112">
        <f>SUMIFS(VENTAS[Cantidad],VENTAS[Código del producto Vendido],INVENTARIO[[#This Row],[Code]])</f>
        <v>0</v>
      </c>
      <c r="L803" s="120">
        <f>INVENTARIO[[#This Row],[Entradas]]-INVENTARIO[[#This Row],[Salidas]]</f>
        <v>2</v>
      </c>
      <c r="M803" s="171">
        <f>INVENTARIO[[#This Row],[Precio Final]]*10%</f>
        <v>5.5</v>
      </c>
      <c r="N803" s="42"/>
      <c r="O803" s="42"/>
      <c r="P803" s="42">
        <v>18</v>
      </c>
      <c r="Q803" s="110"/>
      <c r="R803" s="42"/>
      <c r="S803" s="177">
        <v>10</v>
      </c>
      <c r="T803" s="42">
        <f>INVENTARIO[[#This Row],[Costo Unitario (USD)]]+INVENTARIO[[#This Row],[Costo Envío (USD)]]</f>
        <v>28</v>
      </c>
      <c r="U803" s="42">
        <f>INVENTARIO[[#This Row],[Costo total]]*1.5</f>
        <v>42</v>
      </c>
      <c r="V803" s="42">
        <v>55</v>
      </c>
      <c r="W803" s="42">
        <f>INVENTARIO[[#This Row],[Precio Final]]-INVENTARIO[[#This Row],[Costo total]]</f>
        <v>27</v>
      </c>
      <c r="X803" s="175">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2832</v>
      </c>
      <c r="E804" s="83" t="s">
        <v>2561</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6">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2684</v>
      </c>
      <c r="E805" s="78" t="s">
        <v>2562</v>
      </c>
      <c r="F805" s="78" t="s">
        <v>2408</v>
      </c>
      <c r="G805" s="78" t="s">
        <v>1942</v>
      </c>
      <c r="H805" s="171">
        <f>INVENTARIO[[#This Row],[Precio Final]]</f>
        <v>18</v>
      </c>
      <c r="I805" s="78"/>
      <c r="J805" s="78">
        <v>2</v>
      </c>
      <c r="K805" s="112">
        <f>SUMIFS(VENTAS[Cantidad],VENTAS[Código del producto Vendido],INVENTARIO[[#This Row],[Code]])</f>
        <v>0</v>
      </c>
      <c r="L805" s="120">
        <f>INVENTARIO[[#This Row],[Entradas]]-INVENTARIO[[#This Row],[Salidas]]</f>
        <v>2</v>
      </c>
      <c r="M805" s="171">
        <f>INVENTARIO[[#This Row],[Precio Final]]*10%</f>
        <v>1.8</v>
      </c>
      <c r="N805" s="42"/>
      <c r="O805" s="42"/>
      <c r="P805" s="42">
        <v>7</v>
      </c>
      <c r="Q805" s="110"/>
      <c r="R805" s="42"/>
      <c r="S805" s="177">
        <v>4</v>
      </c>
      <c r="T805" s="42">
        <f>INVENTARIO[[#This Row],[Costo Unitario (USD)]]+INVENTARIO[[#This Row],[Costo Envío (USD)]]</f>
        <v>11</v>
      </c>
      <c r="U805" s="42">
        <f>INVENTARIO[[#This Row],[Costo total]]*1.5</f>
        <v>16.5</v>
      </c>
      <c r="V805" s="42">
        <v>18</v>
      </c>
      <c r="W805" s="42">
        <f>INVENTARIO[[#This Row],[Precio Final]]-INVENTARIO[[#This Row],[Costo total]]</f>
        <v>7</v>
      </c>
      <c r="X805" s="175">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2684</v>
      </c>
      <c r="E806" s="83" t="s">
        <v>2562</v>
      </c>
      <c r="F806" s="83" t="s">
        <v>2407</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6">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2684</v>
      </c>
      <c r="E807" s="78" t="s">
        <v>2563</v>
      </c>
      <c r="F807" s="78" t="s">
        <v>2402</v>
      </c>
      <c r="G807" s="78" t="s">
        <v>1942</v>
      </c>
      <c r="H807" s="171">
        <f>INVENTARIO[[#This Row],[Precio Final]]</f>
        <v>15</v>
      </c>
      <c r="I807" s="78"/>
      <c r="J807" s="78">
        <v>1</v>
      </c>
      <c r="K807" s="112">
        <f>SUMIFS(VENTAS[Cantidad],VENTAS[Código del producto Vendido],INVENTARIO[[#This Row],[Code]])</f>
        <v>0</v>
      </c>
      <c r="L807" s="120">
        <f>INVENTARIO[[#This Row],[Entradas]]-INVENTARIO[[#This Row],[Salidas]]</f>
        <v>1</v>
      </c>
      <c r="M807" s="171">
        <f>INVENTARIO[[#This Row],[Precio Final]]*10%</f>
        <v>1.5</v>
      </c>
      <c r="N807" s="42"/>
      <c r="O807" s="42"/>
      <c r="P807" s="42">
        <v>6.49</v>
      </c>
      <c r="Q807" s="110"/>
      <c r="R807" s="42"/>
      <c r="S807" s="177">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5">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2684</v>
      </c>
      <c r="E808" s="83" t="s">
        <v>2563</v>
      </c>
      <c r="F808" s="83" t="s">
        <v>2403</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6">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2684</v>
      </c>
      <c r="E809" s="78" t="s">
        <v>2563</v>
      </c>
      <c r="F809" s="78" t="s">
        <v>2404</v>
      </c>
      <c r="G809" s="78" t="s">
        <v>1942</v>
      </c>
      <c r="H809" s="171">
        <f>INVENTARIO[[#This Row],[Precio Final]]</f>
        <v>15</v>
      </c>
      <c r="I809" s="78"/>
      <c r="J809" s="78">
        <v>1</v>
      </c>
      <c r="K809" s="112">
        <f>SUMIFS(VENTAS[Cantidad],VENTAS[Código del producto Vendido],INVENTARIO[[#This Row],[Code]])</f>
        <v>0</v>
      </c>
      <c r="L809" s="120">
        <f>INVENTARIO[[#This Row],[Entradas]]-INVENTARIO[[#This Row],[Salidas]]</f>
        <v>1</v>
      </c>
      <c r="M809" s="171">
        <f>INVENTARIO[[#This Row],[Precio Final]]*10%</f>
        <v>1.5</v>
      </c>
      <c r="N809" s="42"/>
      <c r="O809" s="42"/>
      <c r="P809" s="42">
        <v>6.49</v>
      </c>
      <c r="Q809" s="110"/>
      <c r="R809" s="42"/>
      <c r="S809" s="177">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5">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2684</v>
      </c>
      <c r="E810" s="83" t="s">
        <v>2563</v>
      </c>
      <c r="F810" s="83" t="s">
        <v>2405</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6">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2684</v>
      </c>
      <c r="E811" s="78" t="s">
        <v>2563</v>
      </c>
      <c r="F811" s="78" t="s">
        <v>2406</v>
      </c>
      <c r="G811" s="78" t="s">
        <v>1942</v>
      </c>
      <c r="H811" s="171">
        <f>INVENTARIO[[#This Row],[Precio Final]]</f>
        <v>15</v>
      </c>
      <c r="I811" s="78"/>
      <c r="J811" s="78">
        <v>1</v>
      </c>
      <c r="K811" s="112">
        <f>SUMIFS(VENTAS[Cantidad],VENTAS[Código del producto Vendido],INVENTARIO[[#This Row],[Code]])</f>
        <v>0</v>
      </c>
      <c r="L811" s="120">
        <f>INVENTARIO[[#This Row],[Entradas]]-INVENTARIO[[#This Row],[Salidas]]</f>
        <v>1</v>
      </c>
      <c r="M811" s="171">
        <f>INVENTARIO[[#This Row],[Precio Final]]*10%</f>
        <v>1.5</v>
      </c>
      <c r="N811" s="42"/>
      <c r="O811" s="42"/>
      <c r="P811" s="42">
        <v>6.49</v>
      </c>
      <c r="Q811" s="110"/>
      <c r="R811" s="42"/>
      <c r="S811" s="177">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5">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2846</v>
      </c>
      <c r="E812" s="83" t="s">
        <v>2698</v>
      </c>
      <c r="F812" s="83" t="s">
        <v>693</v>
      </c>
      <c r="G812" s="83" t="s">
        <v>2284</v>
      </c>
      <c r="H812" s="171">
        <f>INVENTARIO[[#This Row],[Precio Final]]</f>
        <v>20</v>
      </c>
      <c r="I812" s="83"/>
      <c r="J812" s="83">
        <v>3</v>
      </c>
      <c r="K812" s="112">
        <f>SUMIFS(VENTAS[Cantidad],VENTAS[Código del producto Vendido],INVENTARIO[[#This Row],[Code]])</f>
        <v>3</v>
      </c>
      <c r="L812" s="121">
        <f>INVENTARIO[[#This Row],[Entradas]]-INVENTARIO[[#This Row],[Salidas]]</f>
        <v>0</v>
      </c>
      <c r="M812" s="171">
        <f>INVENTARIO[[#This Row],[Precio Final]]*10%</f>
        <v>2</v>
      </c>
      <c r="N812" s="43"/>
      <c r="O812" s="43"/>
      <c r="P812" s="43">
        <v>10.3</v>
      </c>
      <c r="Q812" s="112"/>
      <c r="R812" s="43"/>
      <c r="S812" s="176">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24.599999999999998</v>
      </c>
      <c r="Y812" s="43" t="s">
        <v>2283</v>
      </c>
      <c r="Z812" s="43"/>
      <c r="AA812" s="43">
        <f>INVENTARIO[[#This Row],[Costo total]]*INVENTARIO[[#This Row],[Entradas]]</f>
        <v>35.400000000000006</v>
      </c>
      <c r="AB812" s="172">
        <f>INVENTARIO[[#This Row],[Stock Actual]]*INVENTARIO[[#This Row],[Costo total]]</f>
        <v>0</v>
      </c>
    </row>
    <row r="813" spans="1:28" ht="55" customHeight="1" x14ac:dyDescent="0.15">
      <c r="A813" s="42" t="s">
        <v>2217</v>
      </c>
      <c r="B813" s="173"/>
      <c r="C813" s="174" t="s">
        <v>12</v>
      </c>
      <c r="D813" s="78" t="s">
        <v>2832</v>
      </c>
      <c r="E813" s="78" t="s">
        <v>2564</v>
      </c>
      <c r="F813" s="78" t="s">
        <v>2328</v>
      </c>
      <c r="G813" s="78" t="s">
        <v>164</v>
      </c>
      <c r="H813" s="171">
        <f>INVENTARIO[[#This Row],[Precio Final]]</f>
        <v>39</v>
      </c>
      <c r="I813" s="78"/>
      <c r="J813" s="78">
        <v>1</v>
      </c>
      <c r="K813" s="112">
        <f>SUMIFS(VENTAS[Cantidad],VENTAS[Código del producto Vendido],INVENTARIO[[#This Row],[Code]])</f>
        <v>0</v>
      </c>
      <c r="L813" s="120">
        <f>INVENTARIO[[#This Row],[Entradas]]-INVENTARIO[[#This Row],[Salidas]]</f>
        <v>1</v>
      </c>
      <c r="M813" s="171">
        <f>INVENTARIO[[#This Row],[Precio Final]]*10%</f>
        <v>3.9000000000000004</v>
      </c>
      <c r="N813" s="42"/>
      <c r="O813" s="42"/>
      <c r="P813" s="42">
        <v>15.86</v>
      </c>
      <c r="Q813" s="110"/>
      <c r="R813" s="42"/>
      <c r="S813" s="177">
        <v>1.5</v>
      </c>
      <c r="T813" s="42">
        <f>INVENTARIO[[#This Row],[Costo Unitario (USD)]]+INVENTARIO[[#This Row],[Costo Envío (USD)]]</f>
        <v>17.36</v>
      </c>
      <c r="U813" s="42">
        <f>INVENTARIO[[#This Row],[Costo total]]*1.5</f>
        <v>26.04</v>
      </c>
      <c r="V813" s="42">
        <v>39</v>
      </c>
      <c r="W813" s="42">
        <f>INVENTARIO[[#This Row],[Precio Final]]-INVENTARIO[[#This Row],[Costo total]]</f>
        <v>21.64</v>
      </c>
      <c r="X813" s="175">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2565</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6">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2565</v>
      </c>
      <c r="F815" s="78" t="s">
        <v>695</v>
      </c>
      <c r="G815" s="78" t="s">
        <v>164</v>
      </c>
      <c r="H815" s="171">
        <f>INVENTARIO[[#This Row],[Precio Final]]</f>
        <v>30</v>
      </c>
      <c r="I815" s="78"/>
      <c r="J815" s="78">
        <v>1</v>
      </c>
      <c r="K815" s="112">
        <f>SUMIFS(VENTAS[Cantidad],VENTAS[Código del producto Vendido],INVENTARIO[[#This Row],[Code]])</f>
        <v>1</v>
      </c>
      <c r="L815" s="120">
        <f>INVENTARIO[[#This Row],[Entradas]]-INVENTARIO[[#This Row],[Salidas]]</f>
        <v>0</v>
      </c>
      <c r="M815" s="171">
        <f>INVENTARIO[[#This Row],[Precio Final]]*10%</f>
        <v>3</v>
      </c>
      <c r="N815" s="42"/>
      <c r="O815" s="42"/>
      <c r="P815" s="42">
        <v>13.34</v>
      </c>
      <c r="Q815" s="110"/>
      <c r="R815" s="42"/>
      <c r="S815" s="177">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5">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2677</v>
      </c>
      <c r="E816" s="83" t="s">
        <v>2699</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6">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2845</v>
      </c>
      <c r="E817" s="78" t="s">
        <v>2569</v>
      </c>
      <c r="F817" s="78" t="s">
        <v>695</v>
      </c>
      <c r="G817" s="78" t="s">
        <v>164</v>
      </c>
      <c r="H817" s="171">
        <f>INVENTARIO[[#This Row],[Precio Final]]</f>
        <v>22</v>
      </c>
      <c r="I817" s="78"/>
      <c r="J817" s="78">
        <v>3</v>
      </c>
      <c r="K817" s="112">
        <f>SUMIFS(VENTAS[Cantidad],VENTAS[Código del producto Vendido],INVENTARIO[[#This Row],[Code]])</f>
        <v>3</v>
      </c>
      <c r="L817" s="120">
        <f>INVENTARIO[[#This Row],[Entradas]]-INVENTARIO[[#This Row],[Salidas]]</f>
        <v>0</v>
      </c>
      <c r="M817" s="171">
        <f>INVENTARIO[[#This Row],[Precio Final]]*10%</f>
        <v>2.2000000000000002</v>
      </c>
      <c r="N817" s="42"/>
      <c r="O817" s="42"/>
      <c r="P817" s="42">
        <v>8.24</v>
      </c>
      <c r="Q817" s="110"/>
      <c r="R817" s="42"/>
      <c r="S817" s="177">
        <v>1.5</v>
      </c>
      <c r="T817" s="42">
        <f>INVENTARIO[[#This Row],[Costo Unitario (USD)]]+INVENTARIO[[#This Row],[Costo Envío (USD)]]</f>
        <v>9.74</v>
      </c>
      <c r="U817" s="42">
        <f>INVENTARIO[[#This Row],[Costo total]]*1.5</f>
        <v>14.61</v>
      </c>
      <c r="V817" s="42">
        <v>22</v>
      </c>
      <c r="W817" s="42">
        <f>INVENTARIO[[#This Row],[Precio Final]]-INVENTARIO[[#This Row],[Costo total]]</f>
        <v>12.26</v>
      </c>
      <c r="X817" s="175">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78" t="s">
        <v>2845</v>
      </c>
      <c r="E818" s="83" t="s">
        <v>2569</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6">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2846</v>
      </c>
      <c r="E819" s="78" t="s">
        <v>2569</v>
      </c>
      <c r="F819" s="78" t="s">
        <v>698</v>
      </c>
      <c r="G819" s="78" t="s">
        <v>164</v>
      </c>
      <c r="H819" s="171">
        <f>INVENTARIO[[#This Row],[Precio Final]]</f>
        <v>22</v>
      </c>
      <c r="I819" s="78"/>
      <c r="J819" s="78">
        <v>2</v>
      </c>
      <c r="K819" s="112">
        <f>SUMIFS(VENTAS[Cantidad],VENTAS[Código del producto Vendido],INVENTARIO[[#This Row],[Code]])</f>
        <v>1</v>
      </c>
      <c r="L819" s="120">
        <f>INVENTARIO[[#This Row],[Entradas]]-INVENTARIO[[#This Row],[Salidas]]</f>
        <v>1</v>
      </c>
      <c r="M819" s="171">
        <f>INVENTARIO[[#This Row],[Precio Final]]*10%</f>
        <v>2.2000000000000002</v>
      </c>
      <c r="N819" s="42"/>
      <c r="O819" s="42"/>
      <c r="P819" s="42">
        <v>8.24</v>
      </c>
      <c r="Q819" s="110"/>
      <c r="R819" s="42"/>
      <c r="S819" s="177">
        <v>1.5</v>
      </c>
      <c r="T819" s="42">
        <f>INVENTARIO[[#This Row],[Costo Unitario (USD)]]+INVENTARIO[[#This Row],[Costo Envío (USD)]]</f>
        <v>9.74</v>
      </c>
      <c r="U819" s="42">
        <f>INVENTARIO[[#This Row],[Costo total]]*1.5</f>
        <v>14.61</v>
      </c>
      <c r="V819" s="42">
        <v>22</v>
      </c>
      <c r="W819" s="42">
        <f>INVENTARIO[[#This Row],[Precio Final]]-INVENTARIO[[#This Row],[Costo total]]</f>
        <v>12.26</v>
      </c>
      <c r="X819" s="175">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2566</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6">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2566</v>
      </c>
      <c r="F821" s="78" t="s">
        <v>695</v>
      </c>
      <c r="G821" s="78" t="s">
        <v>164</v>
      </c>
      <c r="H821" s="171">
        <f>INVENTARIO[[#This Row],[Precio Final]]</f>
        <v>30</v>
      </c>
      <c r="I821" s="78"/>
      <c r="J821" s="78">
        <v>1</v>
      </c>
      <c r="K821" s="112">
        <f>SUMIFS(VENTAS[Cantidad],VENTAS[Código del producto Vendido],INVENTARIO[[#This Row],[Code]])</f>
        <v>0</v>
      </c>
      <c r="L821" s="120">
        <f>INVENTARIO[[#This Row],[Entradas]]-INVENTARIO[[#This Row],[Salidas]]</f>
        <v>1</v>
      </c>
      <c r="M821" s="171">
        <f>INVENTARIO[[#This Row],[Precio Final]]*10%</f>
        <v>3</v>
      </c>
      <c r="N821" s="42"/>
      <c r="O821" s="42"/>
      <c r="P821" s="42">
        <v>13.59</v>
      </c>
      <c r="Q821" s="110"/>
      <c r="R821" s="42"/>
      <c r="S821" s="177">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5">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6">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1">
        <f>INVENTARIO[[#This Row],[Precio Final]]</f>
        <v>25</v>
      </c>
      <c r="I823" s="78"/>
      <c r="J823" s="78">
        <v>2</v>
      </c>
      <c r="K823" s="112">
        <f>SUMIFS(VENTAS[Cantidad],VENTAS[Código del producto Vendido],INVENTARIO[[#This Row],[Code]])</f>
        <v>0</v>
      </c>
      <c r="L823" s="120">
        <f>INVENTARIO[[#This Row],[Entradas]]-INVENTARIO[[#This Row],[Salidas]]</f>
        <v>2</v>
      </c>
      <c r="M823" s="171">
        <f>INVENTARIO[[#This Row],[Precio Final]]*10%</f>
        <v>2.5</v>
      </c>
      <c r="N823" s="42"/>
      <c r="O823" s="42"/>
      <c r="P823" s="42">
        <v>10.9</v>
      </c>
      <c r="Q823" s="110"/>
      <c r="R823" s="42"/>
      <c r="S823" s="177">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5">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6">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2832</v>
      </c>
      <c r="E825" s="78" t="s">
        <v>2564</v>
      </c>
      <c r="F825" s="78" t="s">
        <v>714</v>
      </c>
      <c r="G825" s="78" t="s">
        <v>164</v>
      </c>
      <c r="H825" s="171">
        <f>INVENTARIO[[#This Row],[Precio Final]]</f>
        <v>40</v>
      </c>
      <c r="I825" s="78"/>
      <c r="J825" s="78">
        <v>1</v>
      </c>
      <c r="K825" s="112">
        <f>SUMIFS(VENTAS[Cantidad],VENTAS[Código del producto Vendido],INVENTARIO[[#This Row],[Code]])</f>
        <v>0</v>
      </c>
      <c r="L825" s="120">
        <f>INVENTARIO[[#This Row],[Entradas]]-INVENTARIO[[#This Row],[Salidas]]</f>
        <v>1</v>
      </c>
      <c r="M825" s="171">
        <f>INVENTARIO[[#This Row],[Precio Final]]*10%</f>
        <v>4</v>
      </c>
      <c r="N825" s="42"/>
      <c r="O825" s="42"/>
      <c r="P825" s="42">
        <v>15.86</v>
      </c>
      <c r="Q825" s="110"/>
      <c r="R825" s="42"/>
      <c r="S825" s="177">
        <v>5</v>
      </c>
      <c r="T825" s="42">
        <f>INVENTARIO[[#This Row],[Costo Unitario (USD)]]+INVENTARIO[[#This Row],[Costo Envío (USD)]]</f>
        <v>20.86</v>
      </c>
      <c r="U825" s="42">
        <f>INVENTARIO[[#This Row],[Costo total]]*1.5</f>
        <v>31.29</v>
      </c>
      <c r="V825" s="42">
        <v>40</v>
      </c>
      <c r="W825" s="42">
        <f>INVENTARIO[[#This Row],[Precio Final]]-INVENTARIO[[#This Row],[Costo total]]</f>
        <v>19.14</v>
      </c>
      <c r="X825" s="175">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6">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1">
        <f>INVENTARIO[[#This Row],[Precio Final]]</f>
        <v>27</v>
      </c>
      <c r="I827" s="78">
        <f t="shared" si="58"/>
        <v>20.955000000000002</v>
      </c>
      <c r="J827" s="78">
        <v>2</v>
      </c>
      <c r="K827" s="112">
        <f>SUMIFS(VENTAS[Cantidad],VENTAS[Código del producto Vendido],INVENTARIO[[#This Row],[Code]])</f>
        <v>0</v>
      </c>
      <c r="L827" s="120">
        <f>INVENTARIO[[#This Row],[Entradas]]-INVENTARIO[[#This Row],[Salidas]]</f>
        <v>2</v>
      </c>
      <c r="M827" s="171">
        <f>INVENTARIO[[#This Row],[Precio Final]]*10%</f>
        <v>2.7</v>
      </c>
      <c r="N827" s="42"/>
      <c r="O827" s="42"/>
      <c r="P827" s="42">
        <v>12.47</v>
      </c>
      <c r="Q827" s="110"/>
      <c r="R827" s="42"/>
      <c r="S827" s="177">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5">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6">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1">
        <f>INVENTARIO[[#This Row],[Precio Final]]</f>
        <v>30</v>
      </c>
      <c r="I829" s="78">
        <f t="shared" si="58"/>
        <v>21.495000000000001</v>
      </c>
      <c r="J829" s="78">
        <v>1</v>
      </c>
      <c r="K829" s="112">
        <f>SUMIFS(VENTAS[Cantidad],VENTAS[Código del producto Vendido],INVENTARIO[[#This Row],[Code]])</f>
        <v>0</v>
      </c>
      <c r="L829" s="120">
        <f>INVENTARIO[[#This Row],[Entradas]]-INVENTARIO[[#This Row],[Salidas]]</f>
        <v>1</v>
      </c>
      <c r="M829" s="171">
        <f>INVENTARIO[[#This Row],[Precio Final]]*10%</f>
        <v>3</v>
      </c>
      <c r="N829" s="42"/>
      <c r="O829" s="42"/>
      <c r="P829" s="42">
        <v>12.83</v>
      </c>
      <c r="Q829" s="110"/>
      <c r="R829" s="42"/>
      <c r="S829" s="177">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5">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6">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1">
        <f>INVENTARIO[[#This Row],[Precio Final]]</f>
        <v>25</v>
      </c>
      <c r="I831" s="78">
        <f t="shared" si="58"/>
        <v>16.649999999999999</v>
      </c>
      <c r="J831" s="78">
        <v>1</v>
      </c>
      <c r="K831" s="112">
        <f>SUMIFS(VENTAS[Cantidad],VENTAS[Código del producto Vendido],INVENTARIO[[#This Row],[Code]])</f>
        <v>1</v>
      </c>
      <c r="L831" s="120">
        <f>INVENTARIO[[#This Row],[Entradas]]-INVENTARIO[[#This Row],[Salidas]]</f>
        <v>0</v>
      </c>
      <c r="M831" s="171">
        <f>INVENTARIO[[#This Row],[Precio Final]]*10%</f>
        <v>2.5</v>
      </c>
      <c r="N831" s="42"/>
      <c r="O831" s="42"/>
      <c r="P831" s="42">
        <v>9.6</v>
      </c>
      <c r="Q831" s="110"/>
      <c r="R831" s="42"/>
      <c r="S831" s="177">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5">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2677</v>
      </c>
      <c r="E832" s="83" t="s">
        <v>2700</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6">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1">
        <f>INVENTARIO[[#This Row],[Precio Final]]</f>
        <v>25</v>
      </c>
      <c r="I833" s="78">
        <f t="shared" si="58"/>
        <v>16.649999999999999</v>
      </c>
      <c r="J833" s="78">
        <v>1</v>
      </c>
      <c r="K833" s="112">
        <f>SUMIFS(VENTAS[Cantidad],VENTAS[Código del producto Vendido],INVENTARIO[[#This Row],[Code]])</f>
        <v>0</v>
      </c>
      <c r="L833" s="120">
        <f>INVENTARIO[[#This Row],[Entradas]]-INVENTARIO[[#This Row],[Salidas]]</f>
        <v>1</v>
      </c>
      <c r="M833" s="171">
        <f>INVENTARIO[[#This Row],[Precio Final]]*10%</f>
        <v>2.5</v>
      </c>
      <c r="N833" s="42"/>
      <c r="O833" s="42"/>
      <c r="P833" s="42">
        <v>9.6</v>
      </c>
      <c r="Q833" s="110"/>
      <c r="R833" s="42"/>
      <c r="S833" s="177">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5">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6">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2845</v>
      </c>
      <c r="E835" s="78" t="s">
        <v>2286</v>
      </c>
      <c r="F835" s="78" t="s">
        <v>698</v>
      </c>
      <c r="G835" s="78" t="s">
        <v>164</v>
      </c>
      <c r="H835" s="171">
        <f>INVENTARIO[[#This Row],[Precio Final]]</f>
        <v>12</v>
      </c>
      <c r="I835" s="78">
        <f t="shared" si="58"/>
        <v>8.5500000000000007</v>
      </c>
      <c r="J835" s="78">
        <v>1</v>
      </c>
      <c r="K835" s="112">
        <f>SUMIFS(VENTAS[Cantidad],VENTAS[Código del producto Vendido],INVENTARIO[[#This Row],[Code]])</f>
        <v>1</v>
      </c>
      <c r="L835" s="120">
        <f>INVENTARIO[[#This Row],[Entradas]]-INVENTARIO[[#This Row],[Salidas]]</f>
        <v>0</v>
      </c>
      <c r="M835" s="171">
        <f>INVENTARIO[[#This Row],[Precio Final]]*10%</f>
        <v>1.2000000000000002</v>
      </c>
      <c r="N835" s="42"/>
      <c r="O835" s="42"/>
      <c r="P835" s="42">
        <v>4.2</v>
      </c>
      <c r="Q835" s="110"/>
      <c r="R835" s="42"/>
      <c r="S835" s="177">
        <v>1.5</v>
      </c>
      <c r="T835" s="42">
        <f>INVENTARIO[[#This Row],[Costo Unitario (USD)]]+INVENTARIO[[#This Row],[Costo Envío (USD)]]</f>
        <v>5.7</v>
      </c>
      <c r="U835" s="42">
        <f>INVENTARIO[[#This Row],[Costo total]]*1.5</f>
        <v>8.5500000000000007</v>
      </c>
      <c r="V835" s="42">
        <v>12</v>
      </c>
      <c r="W835" s="42">
        <f>INVENTARIO[[#This Row],[Precio Final]]-INVENTARIO[[#This Row],[Costo total]]</f>
        <v>6.3</v>
      </c>
      <c r="X835" s="175">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78" t="s">
        <v>2845</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6">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2845</v>
      </c>
      <c r="E837" s="78" t="s">
        <v>2567</v>
      </c>
      <c r="F837" s="78" t="s">
        <v>697</v>
      </c>
      <c r="G837" s="78" t="s">
        <v>164</v>
      </c>
      <c r="H837" s="171">
        <f>INVENTARIO[[#This Row],[Precio Final]]</f>
        <v>20</v>
      </c>
      <c r="I837" s="78">
        <f t="shared" si="58"/>
        <v>12.99</v>
      </c>
      <c r="J837" s="78">
        <v>1</v>
      </c>
      <c r="K837" s="112">
        <f>SUMIFS(VENTAS[Cantidad],VENTAS[Código del producto Vendido],INVENTARIO[[#This Row],[Code]])</f>
        <v>0</v>
      </c>
      <c r="L837" s="120">
        <f>INVENTARIO[[#This Row],[Entradas]]-INVENTARIO[[#This Row],[Salidas]]</f>
        <v>1</v>
      </c>
      <c r="M837" s="171">
        <f>INVENTARIO[[#This Row],[Precio Final]]*10%</f>
        <v>2</v>
      </c>
      <c r="N837" s="42"/>
      <c r="O837" s="42"/>
      <c r="P837" s="42">
        <v>7.16</v>
      </c>
      <c r="Q837" s="110"/>
      <c r="R837" s="42"/>
      <c r="S837" s="177">
        <v>1.5</v>
      </c>
      <c r="T837" s="42">
        <f>INVENTARIO[[#This Row],[Costo Unitario (USD)]]+INVENTARIO[[#This Row],[Costo Envío (USD)]]</f>
        <v>8.66</v>
      </c>
      <c r="U837" s="42">
        <f>INVENTARIO[[#This Row],[Costo total]]*1.5</f>
        <v>12.99</v>
      </c>
      <c r="V837" s="42">
        <v>20</v>
      </c>
      <c r="W837" s="42">
        <f>INVENTARIO[[#This Row],[Precio Final]]-INVENTARIO[[#This Row],[Costo total]]</f>
        <v>11.34</v>
      </c>
      <c r="X837" s="175">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78" t="s">
        <v>2845</v>
      </c>
      <c r="E838" s="83" t="s">
        <v>2568</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6">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2570</v>
      </c>
      <c r="F839" s="78" t="s">
        <v>697</v>
      </c>
      <c r="G839" s="78" t="s">
        <v>164</v>
      </c>
      <c r="H839" s="171">
        <f>INVENTARIO[[#This Row],[Precio Final]]</f>
        <v>30</v>
      </c>
      <c r="I839" s="78">
        <f t="shared" si="58"/>
        <v>26.805</v>
      </c>
      <c r="J839" s="78">
        <v>1</v>
      </c>
      <c r="K839" s="112">
        <f>SUMIFS(VENTAS[Cantidad],VENTAS[Código del producto Vendido],INVENTARIO[[#This Row],[Code]])</f>
        <v>0</v>
      </c>
      <c r="L839" s="120">
        <f>INVENTARIO[[#This Row],[Entradas]]-INVENTARIO[[#This Row],[Salidas]]</f>
        <v>1</v>
      </c>
      <c r="M839" s="171">
        <f>INVENTARIO[[#This Row],[Precio Final]]*10%</f>
        <v>3</v>
      </c>
      <c r="N839" s="42"/>
      <c r="O839" s="42"/>
      <c r="P839" s="42">
        <v>16.37</v>
      </c>
      <c r="Q839" s="110"/>
      <c r="R839" s="42"/>
      <c r="S839" s="177">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5">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2570</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6">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1">
        <f>INVENTARIO[[#This Row],[Precio Final]]</f>
        <v>20</v>
      </c>
      <c r="I841" s="78">
        <f t="shared" si="58"/>
        <v>17.34</v>
      </c>
      <c r="J841" s="78">
        <v>1</v>
      </c>
      <c r="K841" s="112">
        <f>SUMIFS(VENTAS[Cantidad],VENTAS[Código del producto Vendido],INVENTARIO[[#This Row],[Code]])</f>
        <v>0</v>
      </c>
      <c r="L841" s="120">
        <f>INVENTARIO[[#This Row],[Entradas]]-INVENTARIO[[#This Row],[Salidas]]</f>
        <v>1</v>
      </c>
      <c r="M841" s="171">
        <f>INVENTARIO[[#This Row],[Precio Final]]*10%</f>
        <v>2</v>
      </c>
      <c r="N841" s="42"/>
      <c r="O841" s="42"/>
      <c r="P841" s="42">
        <v>10.06</v>
      </c>
      <c r="Q841" s="110"/>
      <c r="R841" s="42"/>
      <c r="S841" s="177">
        <v>1.5</v>
      </c>
      <c r="T841" s="42">
        <f>INVENTARIO[[#This Row],[Costo Unitario (USD)]]+INVENTARIO[[#This Row],[Costo Envío (USD)]]</f>
        <v>11.56</v>
      </c>
      <c r="U841" s="42">
        <f>INVENTARIO[[#This Row],[Costo total]]*1.5</f>
        <v>17.34</v>
      </c>
      <c r="V841" s="42">
        <v>20</v>
      </c>
      <c r="W841" s="42">
        <f>INVENTARIO[[#This Row],[Precio Final]]-INVENTARIO[[#This Row],[Costo total]]</f>
        <v>8.44</v>
      </c>
      <c r="X841" s="175">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6">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1">
        <f>INVENTARIO[[#This Row],[Precio Final]]</f>
        <v>28</v>
      </c>
      <c r="I843" s="78">
        <f t="shared" si="58"/>
        <v>22.575000000000003</v>
      </c>
      <c r="J843" s="78">
        <v>1</v>
      </c>
      <c r="K843" s="112">
        <f>SUMIFS(VENTAS[Cantidad],VENTAS[Código del producto Vendido],INVENTARIO[[#This Row],[Code]])</f>
        <v>1</v>
      </c>
      <c r="L843" s="120">
        <f>INVENTARIO[[#This Row],[Entradas]]-INVENTARIO[[#This Row],[Salidas]]</f>
        <v>0</v>
      </c>
      <c r="M843" s="171">
        <f>INVENTARIO[[#This Row],[Precio Final]]*10%</f>
        <v>2.8000000000000003</v>
      </c>
      <c r="N843" s="42"/>
      <c r="O843" s="42"/>
      <c r="P843" s="42">
        <v>13.55</v>
      </c>
      <c r="Q843" s="110"/>
      <c r="R843" s="42"/>
      <c r="S843" s="177">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5">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2571</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6">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78" t="s">
        <v>2845</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v>0</v>
      </c>
      <c r="M845" s="171">
        <f>INVENTARIO[[#This Row],[Precio Final]]*10%</f>
        <v>1.5</v>
      </c>
      <c r="N845" s="43"/>
      <c r="O845" s="43"/>
      <c r="P845" s="43">
        <v>4.28</v>
      </c>
      <c r="Q845" s="112"/>
      <c r="R845" s="43"/>
      <c r="S845" s="176">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0</v>
      </c>
    </row>
    <row r="846" spans="1:28" ht="55" customHeight="1" x14ac:dyDescent="0.15">
      <c r="A846" s="42" t="s">
        <v>2250</v>
      </c>
      <c r="B846" s="173"/>
      <c r="C846" s="174" t="s">
        <v>12</v>
      </c>
      <c r="D846" s="78" t="s">
        <v>2845</v>
      </c>
      <c r="E846" s="78" t="s">
        <v>2287</v>
      </c>
      <c r="F846" s="78" t="s">
        <v>697</v>
      </c>
      <c r="G846" s="78" t="s">
        <v>2284</v>
      </c>
      <c r="H846" s="171">
        <f>INVENTARIO[[#This Row],[Precio Final]]</f>
        <v>15</v>
      </c>
      <c r="I846" s="78">
        <f t="shared" si="58"/>
        <v>8.67</v>
      </c>
      <c r="J846" s="78">
        <v>1</v>
      </c>
      <c r="K846" s="112">
        <f>SUMIFS(VENTAS[Cantidad],VENTAS[Código del producto Vendido],INVENTARIO[[#This Row],[Code]])</f>
        <v>1</v>
      </c>
      <c r="L846" s="120">
        <f>INVENTARIO[[#This Row],[Entradas]]-INVENTARIO[[#This Row],[Salidas]]</f>
        <v>0</v>
      </c>
      <c r="M846" s="171">
        <f>INVENTARIO[[#This Row],[Precio Final]]*10%</f>
        <v>1.5</v>
      </c>
      <c r="N846" s="42"/>
      <c r="O846" s="42"/>
      <c r="P846" s="42">
        <v>4.28</v>
      </c>
      <c r="Q846" s="110"/>
      <c r="R846" s="42"/>
      <c r="S846" s="177">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5">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78" t="s">
        <v>2845</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6">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2845</v>
      </c>
      <c r="E848" s="78" t="s">
        <v>2288</v>
      </c>
      <c r="F848" s="78" t="s">
        <v>695</v>
      </c>
      <c r="G848" s="78" t="s">
        <v>2284</v>
      </c>
      <c r="H848" s="171">
        <f>INVENTARIO[[#This Row],[Precio Final]]</f>
        <v>12</v>
      </c>
      <c r="I848" s="78">
        <f t="shared" si="58"/>
        <v>9.5549999999999997</v>
      </c>
      <c r="J848" s="78">
        <v>1</v>
      </c>
      <c r="K848" s="112">
        <f>SUMIFS(VENTAS[Cantidad],VENTAS[Código del producto Vendido],INVENTARIO[[#This Row],[Code]])</f>
        <v>1</v>
      </c>
      <c r="L848" s="120">
        <f>INVENTARIO[[#This Row],[Entradas]]-INVENTARIO[[#This Row],[Salidas]]</f>
        <v>0</v>
      </c>
      <c r="M848" s="171">
        <f>INVENTARIO[[#This Row],[Precio Final]]*10%</f>
        <v>1.2000000000000002</v>
      </c>
      <c r="N848" s="42"/>
      <c r="O848" s="42"/>
      <c r="P848" s="42">
        <v>4.87</v>
      </c>
      <c r="Q848" s="110"/>
      <c r="R848" s="42"/>
      <c r="S848" s="177">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5">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78" t="s">
        <v>2845</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6">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1">
        <f>INVENTARIO[[#This Row],[Precio Final]]</f>
        <v>28</v>
      </c>
      <c r="I850" s="78">
        <f t="shared" si="58"/>
        <v>28.049999999999997</v>
      </c>
      <c r="J850" s="78">
        <v>1</v>
      </c>
      <c r="K850" s="112">
        <f>SUMIFS(VENTAS[Cantidad],VENTAS[Código del producto Vendido],INVENTARIO[[#This Row],[Code]])</f>
        <v>1</v>
      </c>
      <c r="L850" s="120">
        <f>INVENTARIO[[#This Row],[Entradas]]-INVENTARIO[[#This Row],[Salidas]]</f>
        <v>0</v>
      </c>
      <c r="M850" s="171">
        <f>INVENTARIO[[#This Row],[Precio Final]]*10%</f>
        <v>2.8000000000000003</v>
      </c>
      <c r="N850" s="42"/>
      <c r="O850" s="42"/>
      <c r="P850" s="42">
        <v>17.2</v>
      </c>
      <c r="Q850" s="110"/>
      <c r="R850" s="42"/>
      <c r="S850" s="177">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5">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2677</v>
      </c>
      <c r="E851" s="83" t="s">
        <v>2701</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6">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1">
        <f>INVENTARIO[[#This Row],[Precio Final]]</f>
        <v>25</v>
      </c>
      <c r="I852" s="78">
        <f t="shared" si="58"/>
        <v>20.955000000000002</v>
      </c>
      <c r="J852" s="78">
        <v>1</v>
      </c>
      <c r="K852" s="112">
        <f>SUMIFS(VENTAS[Cantidad],VENTAS[Código del producto Vendido],INVENTARIO[[#This Row],[Code]])</f>
        <v>0</v>
      </c>
      <c r="L852" s="120">
        <f>INVENTARIO[[#This Row],[Entradas]]-INVENTARIO[[#This Row],[Salidas]]</f>
        <v>1</v>
      </c>
      <c r="M852" s="171">
        <f>INVENTARIO[[#This Row],[Precio Final]]*10%</f>
        <v>2.5</v>
      </c>
      <c r="N852" s="42"/>
      <c r="O852" s="42"/>
      <c r="P852" s="42">
        <v>12.47</v>
      </c>
      <c r="Q852" s="110"/>
      <c r="R852" s="42"/>
      <c r="S852" s="177">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5">
        <f>INVENTARIO[[#This Row],[Ganancia Unitaria]]*INVENTARIO[[#This Row],[Salidas]]</f>
        <v>0</v>
      </c>
      <c r="Y852" s="42" t="s">
        <v>2283</v>
      </c>
      <c r="Z852" s="20"/>
      <c r="AA852" s="20">
        <f>INVENTARIO[[#This Row],[Costo total]]*INVENTARIO[[#This Row],[Entradas]]</f>
        <v>13.97</v>
      </c>
      <c r="AB852" s="172">
        <f>INVENTARIO[[#This Row],[Stock Actual]]*INVENTARIO[[#This Row],[Costo total]]</f>
        <v>13.97</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f>SUMIFS(VENTAS[Cantidad],VENTAS[Código del producto Vendido],INVENTARIO[[#This Row],[Code]])</f>
        <v>2</v>
      </c>
      <c r="L853" s="121">
        <v>0</v>
      </c>
      <c r="M853" s="171">
        <f>INVENTARIO[[#This Row],[Precio Final]]*10%</f>
        <v>2.8000000000000003</v>
      </c>
      <c r="N853" s="43"/>
      <c r="O853" s="43"/>
      <c r="P853" s="43">
        <v>12.47</v>
      </c>
      <c r="Q853" s="112"/>
      <c r="R853" s="43"/>
      <c r="S853" s="176">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28.06</v>
      </c>
      <c r="Y853" s="43" t="s">
        <v>2283</v>
      </c>
      <c r="Z853" s="43"/>
      <c r="AA853" s="43">
        <f>INVENTARIO[[#This Row],[Costo total]]*INVENTARIO[[#This Row],[Entradas]]</f>
        <v>13.97</v>
      </c>
      <c r="AB853" s="172">
        <f>INVENTARIO[[#This Row],[Stock Actual]]*INVENTARIO[[#This Row],[Costo total]]</f>
        <v>0</v>
      </c>
    </row>
    <row r="854" spans="1:28" ht="55" customHeight="1" x14ac:dyDescent="0.15">
      <c r="A854" s="42" t="s">
        <v>2258</v>
      </c>
      <c r="B854" s="173"/>
      <c r="C854" s="174" t="s">
        <v>12</v>
      </c>
      <c r="D854" s="78" t="s">
        <v>53</v>
      </c>
      <c r="E854" s="78" t="s">
        <v>2292</v>
      </c>
      <c r="F854" s="78" t="s">
        <v>692</v>
      </c>
      <c r="G854" s="78" t="s">
        <v>2284</v>
      </c>
      <c r="H854" s="171">
        <f>INVENTARIO[[#This Row],[Precio Final]]</f>
        <v>28</v>
      </c>
      <c r="I854" s="78">
        <f t="shared" si="58"/>
        <v>25.049999999999997</v>
      </c>
      <c r="J854" s="78">
        <v>1</v>
      </c>
      <c r="K854" s="112">
        <f>SUMIFS(VENTAS[Cantidad],VENTAS[Código del producto Vendido],INVENTARIO[[#This Row],[Code]])</f>
        <v>0</v>
      </c>
      <c r="L854" s="120">
        <f>INVENTARIO[[#This Row],[Entradas]]-INVENTARIO[[#This Row],[Salidas]]</f>
        <v>1</v>
      </c>
      <c r="M854" s="171">
        <f>INVENTARIO[[#This Row],[Precio Final]]*10%</f>
        <v>2.8000000000000003</v>
      </c>
      <c r="N854" s="42"/>
      <c r="O854" s="42"/>
      <c r="P854" s="42">
        <v>15.2</v>
      </c>
      <c r="Q854" s="110"/>
      <c r="R854" s="42"/>
      <c r="S854" s="177">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5">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f>SUMIFS(VENTAS[Cantidad],VENTAS[Código del producto Vendido],INVENTARIO[[#This Row],[Code]])</f>
        <v>0</v>
      </c>
      <c r="L855" s="121">
        <f>INVENTARIO[[#This Row],[Entradas]]-INVENTARIO[[#This Row],[Salidas]]</f>
        <v>1</v>
      </c>
      <c r="M855" s="171">
        <f>INVENTARIO[[#This Row],[Precio Final]]*10%</f>
        <v>2.8000000000000003</v>
      </c>
      <c r="N855" s="43"/>
      <c r="O855" s="43"/>
      <c r="P855" s="43">
        <v>15.2</v>
      </c>
      <c r="Q855" s="112"/>
      <c r="R855" s="43"/>
      <c r="S855" s="176">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0</v>
      </c>
      <c r="Y855" s="43" t="s">
        <v>2283</v>
      </c>
      <c r="Z855" s="43"/>
      <c r="AA855" s="43">
        <f>INVENTARIO[[#This Row],[Costo total]]*INVENTARIO[[#This Row],[Entradas]]</f>
        <v>16.7</v>
      </c>
      <c r="AB855" s="172">
        <f>INVENTARIO[[#This Row],[Stock Actual]]*INVENTARIO[[#This Row],[Costo total]]</f>
        <v>16.7</v>
      </c>
    </row>
    <row r="856" spans="1:28" ht="55" customHeight="1" x14ac:dyDescent="0.15">
      <c r="A856" s="42" t="s">
        <v>2260</v>
      </c>
      <c r="B856" s="173"/>
      <c r="C856" s="174" t="s">
        <v>12</v>
      </c>
      <c r="D856" s="78" t="s">
        <v>2832</v>
      </c>
      <c r="E856" s="78" t="s">
        <v>2118</v>
      </c>
      <c r="F856" s="78" t="s">
        <v>714</v>
      </c>
      <c r="G856" s="78" t="s">
        <v>2284</v>
      </c>
      <c r="H856" s="171">
        <f>INVENTARIO[[#This Row],[Precio Final]]</f>
        <v>40</v>
      </c>
      <c r="I856" s="78">
        <f t="shared" si="58"/>
        <v>33.630000000000003</v>
      </c>
      <c r="J856" s="78">
        <v>2</v>
      </c>
      <c r="K856" s="112">
        <f>SUMIFS(VENTAS[Cantidad],VENTAS[Código del producto Vendido],INVENTARIO[[#This Row],[Code]])</f>
        <v>0</v>
      </c>
      <c r="L856" s="120">
        <f>INVENTARIO[[#This Row],[Entradas]]-INVENTARIO[[#This Row],[Salidas]]</f>
        <v>2</v>
      </c>
      <c r="M856" s="171">
        <f>INVENTARIO[[#This Row],[Precio Final]]*10%</f>
        <v>4</v>
      </c>
      <c r="N856" s="42"/>
      <c r="O856" s="42"/>
      <c r="P856" s="42">
        <v>20.92</v>
      </c>
      <c r="Q856" s="110"/>
      <c r="R856" s="42"/>
      <c r="S856" s="177">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5">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2832</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6">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2574</v>
      </c>
      <c r="B858" s="173"/>
      <c r="C858" s="174" t="s">
        <v>12</v>
      </c>
      <c r="D858" s="78" t="s">
        <v>50</v>
      </c>
      <c r="E858" s="78" t="s">
        <v>2140</v>
      </c>
      <c r="F858" s="78" t="s">
        <v>2386</v>
      </c>
      <c r="G858" s="78" t="s">
        <v>2284</v>
      </c>
      <c r="H858" s="171">
        <f>INVENTARIO[[#This Row],[Precio Final]]</f>
        <v>20</v>
      </c>
      <c r="I858" s="78">
        <v>19</v>
      </c>
      <c r="J858" s="78">
        <v>1</v>
      </c>
      <c r="K858" s="112">
        <f>SUMIFS(VENTAS[Cantidad],VENTAS[Código del producto Vendido],INVENTARIO[[#This Row],[Code]])</f>
        <v>0</v>
      </c>
      <c r="L858" s="121">
        <f>INVENTARIO[[#This Row],[Entradas]]-INVENTARIO[[#This Row],[Salidas]]</f>
        <v>1</v>
      </c>
      <c r="M858" s="171">
        <f>INVENTARIO[[#This Row],[Precio Final]]*10%</f>
        <v>2</v>
      </c>
      <c r="N858" s="42"/>
      <c r="O858" s="42"/>
      <c r="P858" s="42">
        <v>10.06</v>
      </c>
      <c r="Q858" s="110"/>
      <c r="R858" s="42"/>
      <c r="S858" s="177">
        <v>1.5</v>
      </c>
      <c r="T858" s="42">
        <f>INVENTARIO[[#This Row],[Costo Unitario (USD)]]+INVENTARIO[[#This Row],[Costo Envío (USD)]]</f>
        <v>11.56</v>
      </c>
      <c r="U858" s="42">
        <f>INVENTARIO[[#This Row],[Costo total]]*1.5</f>
        <v>17.34</v>
      </c>
      <c r="V858" s="42">
        <v>20</v>
      </c>
      <c r="W858" s="42">
        <f>INVENTARIO[[#This Row],[Precio Final]]-INVENTARIO[[#This Row],[Costo total]]</f>
        <v>8.44</v>
      </c>
      <c r="X858" s="175">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2677</v>
      </c>
      <c r="E859" s="78" t="s">
        <v>2702</v>
      </c>
      <c r="F859" s="78" t="s">
        <v>693</v>
      </c>
      <c r="G859" s="78" t="s">
        <v>2284</v>
      </c>
      <c r="H859" s="171">
        <f>INVENTARIO[[#This Row],[Precio Final]]</f>
        <v>28</v>
      </c>
      <c r="I859" s="78">
        <f t="shared" si="58"/>
        <v>25.875</v>
      </c>
      <c r="J859" s="78">
        <v>2</v>
      </c>
      <c r="K859" s="112">
        <f>SUMIFS(VENTAS[Cantidad],VENTAS[Código del producto Vendido],INVENTARIO[[#This Row],[Code]])</f>
        <v>4</v>
      </c>
      <c r="L859" s="120">
        <f>INVENTARIO[[#This Row],[Entradas]]-INVENTARIO[[#This Row],[Salidas]]</f>
        <v>-2</v>
      </c>
      <c r="M859" s="171">
        <f>INVENTARIO[[#This Row],[Precio Final]]*10%</f>
        <v>2.8000000000000003</v>
      </c>
      <c r="N859" s="42"/>
      <c r="O859" s="42"/>
      <c r="P859" s="42">
        <v>15.75</v>
      </c>
      <c r="Q859" s="110"/>
      <c r="R859" s="42"/>
      <c r="S859" s="177">
        <v>1.5</v>
      </c>
      <c r="T859" s="42">
        <f>INVENTARIO[[#This Row],[Costo Unitario (USD)]]+INVENTARIO[[#This Row],[Costo Envío (USD)]]</f>
        <v>17.25</v>
      </c>
      <c r="U859" s="42">
        <f>INVENTARIO[[#This Row],[Costo total]]*1.5</f>
        <v>25.875</v>
      </c>
      <c r="V859" s="42">
        <v>28</v>
      </c>
      <c r="W859" s="42">
        <f>INVENTARIO[[#This Row],[Precio Final]]-INVENTARIO[[#This Row],[Costo total]]</f>
        <v>10.75</v>
      </c>
      <c r="X859" s="175">
        <f>INVENTARIO[[#This Row],[Ganancia Unitaria]]*INVENTARIO[[#This Row],[Salidas]]</f>
        <v>43</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2572</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6">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2703</v>
      </c>
      <c r="E861" s="78" t="s">
        <v>2572</v>
      </c>
      <c r="F861" s="78" t="s">
        <v>698</v>
      </c>
      <c r="G861" s="78" t="s">
        <v>164</v>
      </c>
      <c r="H861" s="171">
        <f>INVENTARIO[[#This Row],[Precio Final]]</f>
        <v>30</v>
      </c>
      <c r="I861" s="78">
        <f t="shared" si="58"/>
        <v>26.700000000000003</v>
      </c>
      <c r="J861" s="78">
        <v>1</v>
      </c>
      <c r="K861" s="112">
        <f>SUMIFS(VENTAS[Cantidad],VENTAS[Código del producto Vendido],INVENTARIO[[#This Row],[Code]])</f>
        <v>0</v>
      </c>
      <c r="L861" s="120">
        <f>INVENTARIO[[#This Row],[Entradas]]-INVENTARIO[[#This Row],[Salidas]]</f>
        <v>1</v>
      </c>
      <c r="M861" s="171">
        <f>INVENTARIO[[#This Row],[Precio Final]]*10%</f>
        <v>3</v>
      </c>
      <c r="N861" s="42"/>
      <c r="O861" s="42"/>
      <c r="P861" s="42">
        <v>16.3</v>
      </c>
      <c r="Q861" s="110"/>
      <c r="R861" s="42"/>
      <c r="S861" s="177">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5">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78" t="s">
        <v>2845</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6">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2911</v>
      </c>
      <c r="E863" s="78" t="s">
        <v>2312</v>
      </c>
      <c r="F863" s="78" t="s">
        <v>695</v>
      </c>
      <c r="G863" s="78" t="s">
        <v>1942</v>
      </c>
      <c r="H863" s="171">
        <f>INVENTARIO[[#This Row],[Precio Final]]</f>
        <v>36</v>
      </c>
      <c r="I863" s="78">
        <f t="shared" si="58"/>
        <v>36</v>
      </c>
      <c r="J863" s="78">
        <v>2</v>
      </c>
      <c r="K863" s="112">
        <f>SUMIFS(VENTAS[Cantidad],VENTAS[Código del producto Vendido],INVENTARIO[[#This Row],[Code]])</f>
        <v>1</v>
      </c>
      <c r="L863" s="120">
        <f>INVENTARIO[[#This Row],[Entradas]]-INVENTARIO[[#This Row],[Salidas]]</f>
        <v>1</v>
      </c>
      <c r="M863" s="171">
        <f>INVENTARIO[[#This Row],[Precio Final]]*10%</f>
        <v>3.6</v>
      </c>
      <c r="N863" s="42"/>
      <c r="O863" s="42"/>
      <c r="P863" s="42">
        <v>20</v>
      </c>
      <c r="Q863" s="110"/>
      <c r="R863" s="42"/>
      <c r="S863" s="177">
        <v>4</v>
      </c>
      <c r="T863" s="42">
        <f>INVENTARIO[[#This Row],[Costo Unitario (USD)]]+INVENTARIO[[#This Row],[Costo Envío (USD)]]</f>
        <v>24</v>
      </c>
      <c r="U863" s="42">
        <f>INVENTARIO[[#This Row],[Costo total]]*1.5</f>
        <v>36</v>
      </c>
      <c r="V863" s="42">
        <v>36</v>
      </c>
      <c r="W863" s="42">
        <f>INVENTARIO[[#This Row],[Precio Final]]-INVENTARIO[[#This Row],[Costo total]]</f>
        <v>12</v>
      </c>
      <c r="X863" s="175">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6">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1">
        <f>INVENTARIO[[#This Row],[Precio Final]]</f>
        <v>30</v>
      </c>
      <c r="I865" s="78">
        <f t="shared" si="58"/>
        <v>30.75</v>
      </c>
      <c r="J865" s="78">
        <v>1</v>
      </c>
      <c r="K865" s="112">
        <f>SUMIFS(VENTAS[Cantidad],VENTAS[Código del producto Vendido],INVENTARIO[[#This Row],[Code]])</f>
        <v>0</v>
      </c>
      <c r="L865" s="120">
        <f>INVENTARIO[[#This Row],[Entradas]]-INVENTARIO[[#This Row],[Salidas]]</f>
        <v>1</v>
      </c>
      <c r="M865" s="171">
        <f>INVENTARIO[[#This Row],[Precio Final]]*10%</f>
        <v>3</v>
      </c>
      <c r="N865" s="42"/>
      <c r="O865" s="42"/>
      <c r="P865" s="42">
        <v>15.5</v>
      </c>
      <c r="Q865" s="110"/>
      <c r="R865" s="42"/>
      <c r="S865" s="177">
        <v>5</v>
      </c>
      <c r="T865" s="42">
        <f>INVENTARIO[[#This Row],[Costo Unitario (USD)]]+INVENTARIO[[#This Row],[Costo Envío (USD)]]</f>
        <v>20.5</v>
      </c>
      <c r="U865" s="42">
        <f>INVENTARIO[[#This Row],[Costo total]]*1.5</f>
        <v>30.75</v>
      </c>
      <c r="V865" s="42">
        <v>30</v>
      </c>
      <c r="W865" s="42">
        <f>INVENTARIO[[#This Row],[Precio Final]]-INVENTARIO[[#This Row],[Costo total]]</f>
        <v>9.5</v>
      </c>
      <c r="X865" s="175">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6">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1">
        <f>INVENTARIO[[#This Row],[Precio Final]]</f>
        <v>25</v>
      </c>
      <c r="I867" s="78">
        <f t="shared" si="58"/>
        <v>17.100000000000001</v>
      </c>
      <c r="J867" s="78">
        <v>1</v>
      </c>
      <c r="K867" s="112">
        <f>SUMIFS(VENTAS[Cantidad],VENTAS[Código del producto Vendido],INVENTARIO[[#This Row],[Code]])</f>
        <v>1</v>
      </c>
      <c r="L867" s="120">
        <f>INVENTARIO[[#This Row],[Entradas]]-INVENTARIO[[#This Row],[Salidas]]</f>
        <v>0</v>
      </c>
      <c r="M867" s="171">
        <f>INVENTARIO[[#This Row],[Precio Final]]*10%</f>
        <v>2.5</v>
      </c>
      <c r="N867" s="42"/>
      <c r="O867" s="42"/>
      <c r="P867" s="42">
        <v>9.9</v>
      </c>
      <c r="Q867" s="110"/>
      <c r="R867" s="42"/>
      <c r="S867" s="177">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5">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6">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2677</v>
      </c>
      <c r="E869" s="78" t="s">
        <v>2387</v>
      </c>
      <c r="F869" s="78" t="s">
        <v>698</v>
      </c>
      <c r="G869" s="78" t="s">
        <v>164</v>
      </c>
      <c r="H869" s="171">
        <f>INVENTARIO[[#This Row],[Precio Final]]</f>
        <v>25</v>
      </c>
      <c r="I869" s="78">
        <f t="shared" si="58"/>
        <v>17.100000000000001</v>
      </c>
      <c r="J869" s="78">
        <v>1</v>
      </c>
      <c r="K869" s="112">
        <f>SUMIFS(VENTAS[Cantidad],VENTAS[Código del producto Vendido],INVENTARIO[[#This Row],[Code]])</f>
        <v>0</v>
      </c>
      <c r="L869" s="120">
        <f>INVENTARIO[[#This Row],[Entradas]]-INVENTARIO[[#This Row],[Salidas]]</f>
        <v>1</v>
      </c>
      <c r="M869" s="171">
        <f>INVENTARIO[[#This Row],[Precio Final]]*10%</f>
        <v>2.5</v>
      </c>
      <c r="N869" s="42"/>
      <c r="O869" s="42"/>
      <c r="P869" s="42">
        <v>9.9</v>
      </c>
      <c r="Q869" s="110"/>
      <c r="R869" s="42"/>
      <c r="S869" s="177">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5">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6">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1">
        <f>INVENTARIO[[#This Row],[Precio Final]]</f>
        <v>18</v>
      </c>
      <c r="I871" s="78">
        <f t="shared" si="58"/>
        <v>14.955000000000002</v>
      </c>
      <c r="J871" s="78">
        <v>2</v>
      </c>
      <c r="K871" s="112">
        <f>SUMIFS(VENTAS[Cantidad],VENTAS[Código del producto Vendido],INVENTARIO[[#This Row],[Code]])</f>
        <v>0</v>
      </c>
      <c r="L871" s="120">
        <f>INVENTARIO[[#This Row],[Entradas]]-INVENTARIO[[#This Row],[Salidas]]</f>
        <v>2</v>
      </c>
      <c r="M871" s="171">
        <f>INVENTARIO[[#This Row],[Precio Final]]*10%</f>
        <v>1.8</v>
      </c>
      <c r="N871" s="42"/>
      <c r="O871" s="42"/>
      <c r="P871" s="42">
        <v>8.4700000000000006</v>
      </c>
      <c r="Q871" s="110"/>
      <c r="R871" s="42"/>
      <c r="S871" s="177">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5">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6">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1">
        <f>INVENTARIO[[#This Row],[Precio Final]]</f>
        <v>20</v>
      </c>
      <c r="I873" s="78">
        <f t="shared" si="58"/>
        <v>18</v>
      </c>
      <c r="J873" s="78">
        <v>3</v>
      </c>
      <c r="K873" s="112">
        <f>SUMIFS(VENTAS[Cantidad],VENTAS[Código del producto Vendido],INVENTARIO[[#This Row],[Code]])</f>
        <v>0</v>
      </c>
      <c r="L873" s="120">
        <f>INVENTARIO[[#This Row],[Entradas]]-INVENTARIO[[#This Row],[Salidas]]</f>
        <v>3</v>
      </c>
      <c r="M873" s="171">
        <f>INVENTARIO[[#This Row],[Precio Final]]*10%</f>
        <v>2</v>
      </c>
      <c r="N873" s="42"/>
      <c r="O873" s="42"/>
      <c r="P873" s="42">
        <v>10</v>
      </c>
      <c r="Q873" s="110"/>
      <c r="R873" s="42"/>
      <c r="S873" s="177">
        <v>2</v>
      </c>
      <c r="T873" s="42">
        <f>INVENTARIO[[#This Row],[Costo Unitario (USD)]]+INVENTARIO[[#This Row],[Costo Envío (USD)]]</f>
        <v>12</v>
      </c>
      <c r="U873" s="168">
        <f>INVENTARIO[[#This Row],[Costo total]]*1.5</f>
        <v>18</v>
      </c>
      <c r="V873" s="42">
        <v>20</v>
      </c>
      <c r="W873" s="42">
        <f>INVENTARIO[[#This Row],[Precio Final]]-INVENTARIO[[#This Row],[Costo total]]</f>
        <v>8</v>
      </c>
      <c r="X873" s="175">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6">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1">
        <f>INVENTARIO[[#This Row],[Precio Final]]</f>
        <v>25</v>
      </c>
      <c r="I875" s="78">
        <f t="shared" si="58"/>
        <v>22.5</v>
      </c>
      <c r="J875" s="78">
        <v>1</v>
      </c>
      <c r="K875" s="112">
        <f>SUMIFS(VENTAS[Cantidad],VENTAS[Código del producto Vendido],INVENTARIO[[#This Row],[Code]])</f>
        <v>0</v>
      </c>
      <c r="L875" s="120">
        <f>INVENTARIO[[#This Row],[Entradas]]-INVENTARIO[[#This Row],[Salidas]]</f>
        <v>1</v>
      </c>
      <c r="M875" s="171">
        <f>INVENTARIO[[#This Row],[Precio Final]]*10%</f>
        <v>2.5</v>
      </c>
      <c r="N875" s="42"/>
      <c r="O875" s="42"/>
      <c r="P875" s="42" t="e">
        <f>INVENTARIO[[#This Row],[Costo Unitario (MXN)]]/INVENTARIO[[#This Row],[USD -&gt; MXN]]</f>
        <v>#DIV/0!</v>
      </c>
      <c r="Q875" s="110"/>
      <c r="R875" s="42"/>
      <c r="S875" s="177">
        <v>3</v>
      </c>
      <c r="T875" s="42">
        <v>15</v>
      </c>
      <c r="U875" s="168">
        <f>INVENTARIO[[#This Row],[Costo total]]*1.5</f>
        <v>22.5</v>
      </c>
      <c r="V875" s="42">
        <v>25</v>
      </c>
      <c r="W875" s="42">
        <f>INVENTARIO[[#This Row],[Precio Final]]-INVENTARIO[[#This Row],[Costo total]]</f>
        <v>10</v>
      </c>
      <c r="X875" s="175">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6">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1">
        <f>INVENTARIO[[#This Row],[Precio Final]]</f>
        <v>20</v>
      </c>
      <c r="I877" s="78">
        <f t="shared" si="58"/>
        <v>19.5</v>
      </c>
      <c r="J877" s="78">
        <v>1</v>
      </c>
      <c r="K877" s="112">
        <f>SUMIFS(VENTAS[Cantidad],VENTAS[Código del producto Vendido],INVENTARIO[[#This Row],[Code]])</f>
        <v>0</v>
      </c>
      <c r="L877" s="120">
        <f>INVENTARIO[[#This Row],[Entradas]]-INVENTARIO[[#This Row],[Salidas]]</f>
        <v>1</v>
      </c>
      <c r="M877" s="171">
        <f>INVENTARIO[[#This Row],[Precio Final]]*10%</f>
        <v>2</v>
      </c>
      <c r="N877" s="42"/>
      <c r="O877" s="42"/>
      <c r="P877" s="42">
        <v>10</v>
      </c>
      <c r="Q877" s="110"/>
      <c r="R877" s="42"/>
      <c r="S877" s="177">
        <v>3</v>
      </c>
      <c r="T877" s="42">
        <f>INVENTARIO[[#This Row],[Costo Unitario (USD)]]+INVENTARIO[[#This Row],[Costo Envío (USD)]]</f>
        <v>13</v>
      </c>
      <c r="U877" s="168">
        <f>INVENTARIO[[#This Row],[Costo total]]*1.5</f>
        <v>19.5</v>
      </c>
      <c r="V877" s="42">
        <v>20</v>
      </c>
      <c r="W877" s="42">
        <f>INVENTARIO[[#This Row],[Precio Final]]-INVENTARIO[[#This Row],[Costo total]]</f>
        <v>7</v>
      </c>
      <c r="X877" s="175">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6">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1">
        <f>INVENTARIO[[#This Row],[Precio Final]]</f>
        <v>19</v>
      </c>
      <c r="I879" s="78">
        <f t="shared" si="58"/>
        <v>16.5</v>
      </c>
      <c r="J879" s="78">
        <v>1</v>
      </c>
      <c r="K879" s="112">
        <f>SUMIFS(VENTAS[Cantidad],VENTAS[Código del producto Vendido],INVENTARIO[[#This Row],[Code]])</f>
        <v>1</v>
      </c>
      <c r="L879" s="120">
        <f>INVENTARIO[[#This Row],[Entradas]]-INVENTARIO[[#This Row],[Salidas]]</f>
        <v>0</v>
      </c>
      <c r="M879" s="171">
        <f>INVENTARIO[[#This Row],[Precio Final]]*10%</f>
        <v>1.9000000000000001</v>
      </c>
      <c r="N879" s="42"/>
      <c r="O879" s="42"/>
      <c r="P879" s="42">
        <v>8</v>
      </c>
      <c r="Q879" s="110"/>
      <c r="R879" s="42"/>
      <c r="S879" s="177">
        <v>3</v>
      </c>
      <c r="T879" s="42">
        <f>INVENTARIO[[#This Row],[Costo Unitario (USD)]]+INVENTARIO[[#This Row],[Costo Envío (USD)]]</f>
        <v>11</v>
      </c>
      <c r="U879" s="168">
        <f>INVENTARIO[[#This Row],[Costo total]]*1.5</f>
        <v>16.5</v>
      </c>
      <c r="V879" s="42">
        <v>19</v>
      </c>
      <c r="W879" s="42">
        <f>INVENTARIO[[#This Row],[Precio Final]]-INVENTARIO[[#This Row],[Costo total]]</f>
        <v>8</v>
      </c>
      <c r="X879" s="175">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6">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2412</v>
      </c>
      <c r="B881" s="173"/>
      <c r="C881" s="174" t="s">
        <v>12</v>
      </c>
      <c r="D881" s="78" t="s">
        <v>2832</v>
      </c>
      <c r="E881" s="78" t="s">
        <v>2573</v>
      </c>
      <c r="F881" s="78" t="s">
        <v>2389</v>
      </c>
      <c r="G881" s="78" t="s">
        <v>164</v>
      </c>
      <c r="H881" s="171">
        <f>INVENTARIO[[#This Row],[Precio Final]]</f>
        <v>40</v>
      </c>
      <c r="I881" s="78">
        <v>0</v>
      </c>
      <c r="J881" s="78">
        <v>1</v>
      </c>
      <c r="K881" s="112">
        <f>SUMIFS(VENTAS[Cantidad],VENTAS[Código del producto Vendido],INVENTARIO[[#This Row],[Code]])</f>
        <v>0</v>
      </c>
      <c r="L881" s="120">
        <f>INVENTARIO[[#This Row],[Entradas]]-INVENTARIO[[#This Row],[Salidas]]</f>
        <v>1</v>
      </c>
      <c r="M881" s="171">
        <f>INVENTARIO[[#This Row],[Precio Final]]*10%</f>
        <v>4</v>
      </c>
      <c r="N881" s="42">
        <v>0</v>
      </c>
      <c r="O881" s="42">
        <v>0</v>
      </c>
      <c r="P881" s="42">
        <v>26</v>
      </c>
      <c r="Q881" s="110"/>
      <c r="R881" s="42"/>
      <c r="S881" s="177">
        <v>1.5</v>
      </c>
      <c r="T881" s="42">
        <f>INVENTARIO[[#This Row],[Costo Unitario (USD)]]+INVENTARIO[[#This Row],[Costo Envío (USD)]]</f>
        <v>27.5</v>
      </c>
      <c r="U881" s="168">
        <f>INVENTARIO[[#This Row],[Costo total]]*1.5</f>
        <v>41.25</v>
      </c>
      <c r="V881" s="42">
        <v>40</v>
      </c>
      <c r="W881" s="42">
        <f>INVENTARIO[[#This Row],[Precio Final]]-INVENTARIO[[#This Row],[Costo total]]</f>
        <v>12.5</v>
      </c>
      <c r="X881" s="175">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2630</v>
      </c>
      <c r="B882" s="180"/>
      <c r="C882" s="22" t="s">
        <v>12</v>
      </c>
      <c r="D882" s="181" t="s">
        <v>2910</v>
      </c>
      <c r="E882" s="178" t="s">
        <v>2634</v>
      </c>
      <c r="F882" s="179" t="s">
        <v>2399</v>
      </c>
      <c r="G882" s="182" t="s">
        <v>164</v>
      </c>
      <c r="H882" s="171">
        <f>INVENTARIO[[#This Row],[Precio Final]]</f>
        <v>25</v>
      </c>
      <c r="I882" s="183">
        <f t="shared" ref="I882:I893" si="59">U882</f>
        <v>26.911764705882355</v>
      </c>
      <c r="J882" s="120">
        <v>2</v>
      </c>
      <c r="K882" s="112">
        <f>SUMIFS(VENTAS[Cantidad],VENTAS[Código del producto Vendido],INVENTARIO[[#This Row],[Code]])</f>
        <v>0</v>
      </c>
      <c r="L882" s="110">
        <f>INVENTARIO[[#This Row],[Entradas]]-INVENTARIO[[#This Row],[Salidas]]</f>
        <v>2</v>
      </c>
      <c r="M882" s="171">
        <f>INVENTARIO[[#This Row],[Precio Final]]*10%</f>
        <v>2.5</v>
      </c>
      <c r="N882" s="42">
        <v>237</v>
      </c>
      <c r="O882" s="42">
        <v>17</v>
      </c>
      <c r="P882" s="42">
        <f t="shared" ref="P882:P893" si="60">N882/O882</f>
        <v>13.941176470588236</v>
      </c>
      <c r="Q882" s="110"/>
      <c r="R882" s="42"/>
      <c r="S882" s="184">
        <v>4</v>
      </c>
      <c r="T882" s="42">
        <f>INVENTARIO[[#This Row],[Costo Unitario (USD)]]+INVENTARIO[[#This Row],[Costo Envío (USD)]]</f>
        <v>17.941176470588236</v>
      </c>
      <c r="U882" s="168">
        <f>INVENTARIO[[#This Row],[Costo total]]*1.5</f>
        <v>26.911764705882355</v>
      </c>
      <c r="V882" s="185">
        <v>25</v>
      </c>
      <c r="W882" s="42">
        <f>INVENTARIO[[#This Row],[Precio Final]]-INVENTARIO[[#This Row],[Costo total]]</f>
        <v>7.0588235294117645</v>
      </c>
      <c r="X882" s="42">
        <f>INVENTARIO[[#This Row],[Ganancia Unitaria]]*INVENTARIO[[#This Row],[Salidas]]</f>
        <v>0</v>
      </c>
      <c r="Y882" s="42" t="s">
        <v>2824</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2629</v>
      </c>
      <c r="B883" s="180"/>
      <c r="C883" s="22" t="s">
        <v>12</v>
      </c>
      <c r="D883" s="181" t="s">
        <v>2910</v>
      </c>
      <c r="E883" s="178" t="s">
        <v>2634</v>
      </c>
      <c r="F883" s="179" t="s">
        <v>2400</v>
      </c>
      <c r="G883" s="182" t="s">
        <v>164</v>
      </c>
      <c r="H883" s="171">
        <f>INVENTARIO[[#This Row],[Precio Final]]</f>
        <v>25</v>
      </c>
      <c r="I883" s="183">
        <f t="shared" si="59"/>
        <v>26.911764705882355</v>
      </c>
      <c r="J883" s="120">
        <v>2</v>
      </c>
      <c r="K883" s="112">
        <f>SUMIFS(VENTAS[Cantidad],VENTAS[Código del producto Vendido],INVENTARIO[[#This Row],[Code]])</f>
        <v>0</v>
      </c>
      <c r="L883" s="110">
        <f>INVENTARIO[[#This Row],[Entradas]]-INVENTARIO[[#This Row],[Salidas]]</f>
        <v>2</v>
      </c>
      <c r="M883" s="171">
        <f>INVENTARIO[[#This Row],[Precio Final]]*10%</f>
        <v>2.5</v>
      </c>
      <c r="N883" s="42">
        <v>237</v>
      </c>
      <c r="O883" s="42">
        <v>17</v>
      </c>
      <c r="P883" s="42">
        <f t="shared" si="60"/>
        <v>13.941176470588236</v>
      </c>
      <c r="Q883" s="110"/>
      <c r="R883" s="42"/>
      <c r="S883" s="184">
        <v>4</v>
      </c>
      <c r="T883" s="42">
        <f>INVENTARIO[[#This Row],[Costo Unitario (USD)]]+INVENTARIO[[#This Row],[Costo Envío (USD)]]</f>
        <v>17.941176470588236</v>
      </c>
      <c r="U883" s="168">
        <f>INVENTARIO[[#This Row],[Costo total]]*1.5</f>
        <v>26.911764705882355</v>
      </c>
      <c r="V883" s="185">
        <v>25</v>
      </c>
      <c r="W883" s="42">
        <f>INVENTARIO[[#This Row],[Precio Final]]-INVENTARIO[[#This Row],[Costo total]]</f>
        <v>7.0588235294117645</v>
      </c>
      <c r="X883" s="42">
        <f>INVENTARIO[[#This Row],[Ganancia Unitaria]]*INVENTARIO[[#This Row],[Salidas]]</f>
        <v>0</v>
      </c>
      <c r="Y883" s="42" t="s">
        <v>2824</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2628</v>
      </c>
      <c r="B884" s="180"/>
      <c r="C884" s="22" t="s">
        <v>12</v>
      </c>
      <c r="D884" s="181" t="s">
        <v>2910</v>
      </c>
      <c r="E884" s="178" t="s">
        <v>2635</v>
      </c>
      <c r="F884" s="179" t="s">
        <v>2367</v>
      </c>
      <c r="G884" s="182" t="s">
        <v>164</v>
      </c>
      <c r="H884" s="171">
        <f>INVENTARIO[[#This Row],[Precio Final]]</f>
        <v>25</v>
      </c>
      <c r="I884" s="183">
        <f t="shared" si="59"/>
        <v>26.911764705882355</v>
      </c>
      <c r="J884" s="120">
        <v>2</v>
      </c>
      <c r="K884" s="112">
        <f>SUMIFS(VENTAS[Cantidad],VENTAS[Código del producto Vendido],INVENTARIO[[#This Row],[Code]])</f>
        <v>0</v>
      </c>
      <c r="L884" s="110">
        <f>INVENTARIO[[#This Row],[Entradas]]-INVENTARIO[[#This Row],[Salidas]]</f>
        <v>2</v>
      </c>
      <c r="M884" s="171">
        <f>INVENTARIO[[#This Row],[Precio Final]]*10%</f>
        <v>2.5</v>
      </c>
      <c r="N884" s="42">
        <v>237</v>
      </c>
      <c r="O884" s="42">
        <v>17</v>
      </c>
      <c r="P884" s="42">
        <f t="shared" si="60"/>
        <v>13.941176470588236</v>
      </c>
      <c r="Q884" s="110"/>
      <c r="R884" s="42"/>
      <c r="S884" s="184">
        <v>4</v>
      </c>
      <c r="T884" s="42">
        <f>INVENTARIO[[#This Row],[Costo Unitario (USD)]]+INVENTARIO[[#This Row],[Costo Envío (USD)]]</f>
        <v>17.941176470588236</v>
      </c>
      <c r="U884" s="168">
        <f>INVENTARIO[[#This Row],[Costo total]]*1.5</f>
        <v>26.911764705882355</v>
      </c>
      <c r="V884" s="185">
        <v>25</v>
      </c>
      <c r="W884" s="42">
        <f>INVENTARIO[[#This Row],[Precio Final]]-INVENTARIO[[#This Row],[Costo total]]</f>
        <v>7.0588235294117645</v>
      </c>
      <c r="X884" s="42">
        <f>INVENTARIO[[#This Row],[Ganancia Unitaria]]*INVENTARIO[[#This Row],[Salidas]]</f>
        <v>0</v>
      </c>
      <c r="Y884" s="42" t="s">
        <v>2824</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2627</v>
      </c>
      <c r="B885" s="180"/>
      <c r="C885" s="22" t="s">
        <v>12</v>
      </c>
      <c r="D885" s="181" t="s">
        <v>2910</v>
      </c>
      <c r="E885" s="178" t="s">
        <v>2635</v>
      </c>
      <c r="F885" s="179" t="s">
        <v>2395</v>
      </c>
      <c r="G885" s="182" t="s">
        <v>164</v>
      </c>
      <c r="H885" s="171">
        <f>INVENTARIO[[#This Row],[Precio Final]]</f>
        <v>25</v>
      </c>
      <c r="I885" s="183">
        <f t="shared" si="59"/>
        <v>26.911764705882355</v>
      </c>
      <c r="J885" s="120">
        <v>2</v>
      </c>
      <c r="K885" s="112">
        <f>SUMIFS(VENTAS[Cantidad],VENTAS[Código del producto Vendido],INVENTARIO[[#This Row],[Code]])</f>
        <v>1</v>
      </c>
      <c r="L885" s="110">
        <f>INVENTARIO[[#This Row],[Entradas]]-INVENTARIO[[#This Row],[Salidas]]</f>
        <v>1</v>
      </c>
      <c r="M885" s="171">
        <f>INVENTARIO[[#This Row],[Precio Final]]*10%</f>
        <v>2.5</v>
      </c>
      <c r="N885" s="42">
        <v>237</v>
      </c>
      <c r="O885" s="42">
        <v>17</v>
      </c>
      <c r="P885" s="42">
        <f t="shared" si="60"/>
        <v>13.941176470588236</v>
      </c>
      <c r="Q885" s="110"/>
      <c r="R885" s="42"/>
      <c r="S885" s="184">
        <v>4</v>
      </c>
      <c r="T885" s="42">
        <f>INVENTARIO[[#This Row],[Costo Unitario (USD)]]+INVENTARIO[[#This Row],[Costo Envío (USD)]]</f>
        <v>17.941176470588236</v>
      </c>
      <c r="U885" s="168">
        <f>INVENTARIO[[#This Row],[Costo total]]*1.5</f>
        <v>26.911764705882355</v>
      </c>
      <c r="V885" s="185">
        <v>25</v>
      </c>
      <c r="W885" s="42">
        <f>INVENTARIO[[#This Row],[Precio Final]]-INVENTARIO[[#This Row],[Costo total]]</f>
        <v>7.0588235294117645</v>
      </c>
      <c r="X885" s="42">
        <f>INVENTARIO[[#This Row],[Ganancia Unitaria]]*INVENTARIO[[#This Row],[Salidas]]</f>
        <v>7.0588235294117645</v>
      </c>
      <c r="Y885" s="42" t="s">
        <v>2824</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2625</v>
      </c>
      <c r="B886" s="180"/>
      <c r="C886" s="22" t="s">
        <v>12</v>
      </c>
      <c r="D886" s="181" t="s">
        <v>2912</v>
      </c>
      <c r="E886" s="178" t="s">
        <v>2636</v>
      </c>
      <c r="F886" s="179" t="s">
        <v>2375</v>
      </c>
      <c r="G886" s="182" t="s">
        <v>164</v>
      </c>
      <c r="H886" s="171">
        <f>INVENTARIO[[#This Row],[Precio Final]]</f>
        <v>25</v>
      </c>
      <c r="I886" s="183">
        <f t="shared" si="59"/>
        <v>26.911764705882355</v>
      </c>
      <c r="J886" s="120">
        <v>2</v>
      </c>
      <c r="K886" s="112">
        <f>SUMIFS(VENTAS[Cantidad],VENTAS[Código del producto Vendido],INVENTARIO[[#This Row],[Code]])</f>
        <v>0</v>
      </c>
      <c r="L886" s="110">
        <f>INVENTARIO[[#This Row],[Entradas]]-INVENTARIO[[#This Row],[Salidas]]</f>
        <v>2</v>
      </c>
      <c r="M886" s="171">
        <f>INVENTARIO[[#This Row],[Precio Final]]*10%</f>
        <v>2.5</v>
      </c>
      <c r="N886" s="42">
        <v>237</v>
      </c>
      <c r="O886" s="42">
        <v>17</v>
      </c>
      <c r="P886" s="42">
        <f t="shared" si="60"/>
        <v>13.941176470588236</v>
      </c>
      <c r="Q886" s="110"/>
      <c r="R886" s="42"/>
      <c r="S886" s="184">
        <v>4</v>
      </c>
      <c r="T886" s="42">
        <f>INVENTARIO[[#This Row],[Costo Unitario (USD)]]+INVENTARIO[[#This Row],[Costo Envío (USD)]]</f>
        <v>17.941176470588236</v>
      </c>
      <c r="U886" s="168">
        <f>INVENTARIO[[#This Row],[Costo total]]*1.5</f>
        <v>26.911764705882355</v>
      </c>
      <c r="V886" s="185">
        <v>25</v>
      </c>
      <c r="W886" s="42">
        <f>INVENTARIO[[#This Row],[Precio Final]]-INVENTARIO[[#This Row],[Costo total]]</f>
        <v>7.0588235294117645</v>
      </c>
      <c r="X886" s="42">
        <f>INVENTARIO[[#This Row],[Ganancia Unitaria]]*INVENTARIO[[#This Row],[Salidas]]</f>
        <v>0</v>
      </c>
      <c r="Y886" s="42" t="s">
        <v>2824</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2626</v>
      </c>
      <c r="B887" s="180"/>
      <c r="C887" s="22" t="s">
        <v>12</v>
      </c>
      <c r="D887" s="181" t="s">
        <v>2912</v>
      </c>
      <c r="E887" s="178" t="s">
        <v>2636</v>
      </c>
      <c r="F887" s="179" t="s">
        <v>2382</v>
      </c>
      <c r="G887" s="182" t="s">
        <v>164</v>
      </c>
      <c r="H887" s="171">
        <f>INVENTARIO[[#This Row],[Precio Final]]</f>
        <v>25</v>
      </c>
      <c r="I887" s="183">
        <f t="shared" si="59"/>
        <v>26.911764705882355</v>
      </c>
      <c r="J887" s="120">
        <v>2</v>
      </c>
      <c r="K887" s="112">
        <f>SUMIFS(VENTAS[Cantidad],VENTAS[Código del producto Vendido],INVENTARIO[[#This Row],[Code]])</f>
        <v>0</v>
      </c>
      <c r="L887" s="110">
        <f>INVENTARIO[[#This Row],[Entradas]]-INVENTARIO[[#This Row],[Salidas]]</f>
        <v>2</v>
      </c>
      <c r="M887" s="171">
        <f>INVENTARIO[[#This Row],[Precio Final]]*10%</f>
        <v>2.5</v>
      </c>
      <c r="N887" s="42">
        <v>237</v>
      </c>
      <c r="O887" s="42">
        <v>17</v>
      </c>
      <c r="P887" s="42">
        <f t="shared" si="60"/>
        <v>13.941176470588236</v>
      </c>
      <c r="Q887" s="110"/>
      <c r="R887" s="42"/>
      <c r="S887" s="184">
        <v>4</v>
      </c>
      <c r="T887" s="42">
        <f>INVENTARIO[[#This Row],[Costo Unitario (USD)]]+INVENTARIO[[#This Row],[Costo Envío (USD)]]</f>
        <v>17.941176470588236</v>
      </c>
      <c r="U887" s="168">
        <f>INVENTARIO[[#This Row],[Costo total]]*1.5</f>
        <v>26.911764705882355</v>
      </c>
      <c r="V887" s="185">
        <v>25</v>
      </c>
      <c r="W887" s="42">
        <f>INVENTARIO[[#This Row],[Precio Final]]-INVENTARIO[[#This Row],[Costo total]]</f>
        <v>7.0588235294117645</v>
      </c>
      <c r="X887" s="42">
        <f>INVENTARIO[[#This Row],[Ganancia Unitaria]]*INVENTARIO[[#This Row],[Salidas]]</f>
        <v>0</v>
      </c>
      <c r="Y887" s="42" t="s">
        <v>2824</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2624</v>
      </c>
      <c r="B888" s="180"/>
      <c r="C888" s="22" t="s">
        <v>12</v>
      </c>
      <c r="D888" s="181" t="s">
        <v>2899</v>
      </c>
      <c r="E888" s="178" t="s">
        <v>2401</v>
      </c>
      <c r="F888" s="179" t="s">
        <v>695</v>
      </c>
      <c r="G888" s="182" t="s">
        <v>2284</v>
      </c>
      <c r="H888" s="171">
        <f>INVENTARIO[[#This Row],[Precio Final]]</f>
        <v>22</v>
      </c>
      <c r="I888" s="183">
        <f t="shared" si="59"/>
        <v>20.029411764705884</v>
      </c>
      <c r="J888" s="120">
        <v>3</v>
      </c>
      <c r="K888" s="112">
        <f>SUMIFS(VENTAS[Cantidad],VENTAS[Código del producto Vendido],INVENTARIO[[#This Row],[Code]])</f>
        <v>0</v>
      </c>
      <c r="L888" s="110">
        <f>INVENTARIO[[#This Row],[Entradas]]-INVENTARIO[[#This Row],[Salidas]]</f>
        <v>3</v>
      </c>
      <c r="M888" s="171">
        <f>INVENTARIO[[#This Row],[Precio Final]]*10%</f>
        <v>2.2000000000000002</v>
      </c>
      <c r="N888" s="42">
        <v>159</v>
      </c>
      <c r="O888" s="42">
        <v>17</v>
      </c>
      <c r="P888" s="42">
        <f t="shared" si="60"/>
        <v>9.3529411764705888</v>
      </c>
      <c r="Q888" s="110"/>
      <c r="R888" s="42"/>
      <c r="S888" s="184">
        <v>4</v>
      </c>
      <c r="T888" s="42">
        <f>INVENTARIO[[#This Row],[Costo Unitario (USD)]]+INVENTARIO[[#This Row],[Costo Envío (USD)]]</f>
        <v>13.352941176470589</v>
      </c>
      <c r="U888" s="168">
        <f>INVENTARIO[[#This Row],[Costo total]]*1.5</f>
        <v>20.029411764705884</v>
      </c>
      <c r="V888" s="185">
        <v>22</v>
      </c>
      <c r="W888" s="42">
        <f>INVENTARIO[[#This Row],[Precio Final]]-INVENTARIO[[#This Row],[Costo total]]</f>
        <v>8.6470588235294112</v>
      </c>
      <c r="X888" s="42">
        <f>INVENTARIO[[#This Row],[Ganancia Unitaria]]*INVENTARIO[[#This Row],[Salidas]]</f>
        <v>0</v>
      </c>
      <c r="Y888" s="42" t="s">
        <v>2824</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2623</v>
      </c>
      <c r="B889" s="180"/>
      <c r="C889" s="22" t="s">
        <v>12</v>
      </c>
      <c r="D889" s="181" t="s">
        <v>2899</v>
      </c>
      <c r="E889" s="178" t="s">
        <v>2401</v>
      </c>
      <c r="F889" s="179" t="s">
        <v>697</v>
      </c>
      <c r="G889" s="182" t="s">
        <v>164</v>
      </c>
      <c r="H889" s="171">
        <f>INVENTARIO[[#This Row],[Precio Final]]</f>
        <v>22</v>
      </c>
      <c r="I889" s="183">
        <f t="shared" si="59"/>
        <v>20.029411764705884</v>
      </c>
      <c r="J889" s="120">
        <v>2</v>
      </c>
      <c r="K889" s="112">
        <f>SUMIFS(VENTAS[Cantidad],VENTAS[Código del producto Vendido],INVENTARIO[[#This Row],[Code]])</f>
        <v>1</v>
      </c>
      <c r="L889" s="110">
        <f>INVENTARIO[[#This Row],[Entradas]]-INVENTARIO[[#This Row],[Salidas]]</f>
        <v>1</v>
      </c>
      <c r="M889" s="171">
        <f>INVENTARIO[[#This Row],[Precio Final]]*10%</f>
        <v>2.2000000000000002</v>
      </c>
      <c r="N889" s="42">
        <v>159</v>
      </c>
      <c r="O889" s="42">
        <v>17</v>
      </c>
      <c r="P889" s="42">
        <f t="shared" si="60"/>
        <v>9.3529411764705888</v>
      </c>
      <c r="Q889" s="110"/>
      <c r="R889" s="42"/>
      <c r="S889" s="184">
        <v>4</v>
      </c>
      <c r="T889" s="42">
        <f>INVENTARIO[[#This Row],[Costo Unitario (USD)]]+INVENTARIO[[#This Row],[Costo Envío (USD)]]</f>
        <v>13.352941176470589</v>
      </c>
      <c r="U889" s="168">
        <f>INVENTARIO[[#This Row],[Costo total]]*1.5</f>
        <v>20.029411764705884</v>
      </c>
      <c r="V889" s="185">
        <v>22</v>
      </c>
      <c r="W889" s="42">
        <f>INVENTARIO[[#This Row],[Precio Final]]-INVENTARIO[[#This Row],[Costo total]]</f>
        <v>8.6470588235294112</v>
      </c>
      <c r="X889" s="42">
        <f>INVENTARIO[[#This Row],[Ganancia Unitaria]]*INVENTARIO[[#This Row],[Salidas]]</f>
        <v>8.6470588235294112</v>
      </c>
      <c r="Y889" s="42" t="s">
        <v>2824</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2622</v>
      </c>
      <c r="B890" s="180"/>
      <c r="C890" s="22" t="s">
        <v>12</v>
      </c>
      <c r="D890" s="181" t="s">
        <v>2833</v>
      </c>
      <c r="E890" s="178" t="s">
        <v>2582</v>
      </c>
      <c r="F890" s="179" t="s">
        <v>1199</v>
      </c>
      <c r="G890" s="182" t="s">
        <v>164</v>
      </c>
      <c r="H890" s="171">
        <f>INVENTARIO[[#This Row],[Precio Final]]</f>
        <v>20</v>
      </c>
      <c r="I890" s="183">
        <f t="shared" si="59"/>
        <v>14.382352941176471</v>
      </c>
      <c r="J890" s="120">
        <v>1</v>
      </c>
      <c r="K890" s="112">
        <f>SUMIFS(VENTAS[Cantidad],VENTAS[Código del producto Vendido],INVENTARIO[[#This Row],[Code]])</f>
        <v>0</v>
      </c>
      <c r="L890" s="110">
        <f>INVENTARIO[[#This Row],[Entradas]]-INVENTARIO[[#This Row],[Salidas]]</f>
        <v>1</v>
      </c>
      <c r="M890" s="171">
        <f>INVENTARIO[[#This Row],[Precio Final]]*10%</f>
        <v>2</v>
      </c>
      <c r="N890" s="42">
        <v>112</v>
      </c>
      <c r="O890" s="42">
        <v>17</v>
      </c>
      <c r="P890" s="42">
        <f t="shared" si="60"/>
        <v>6.5882352941176467</v>
      </c>
      <c r="Q890" s="110"/>
      <c r="R890" s="42"/>
      <c r="S890" s="184">
        <v>3</v>
      </c>
      <c r="T890" s="42">
        <f>INVENTARIO[[#This Row],[Costo Unitario (USD)]]+INVENTARIO[[#This Row],[Costo Envío (USD)]]</f>
        <v>9.5882352941176467</v>
      </c>
      <c r="U890" s="168">
        <f>INVENTARIO[[#This Row],[Costo total]]*1.5</f>
        <v>14.382352941176471</v>
      </c>
      <c r="V890" s="185">
        <v>20</v>
      </c>
      <c r="W890" s="42">
        <f>INVENTARIO[[#This Row],[Precio Final]]-INVENTARIO[[#This Row],[Costo total]]</f>
        <v>10.411764705882353</v>
      </c>
      <c r="X890" s="42">
        <f>INVENTARIO[[#This Row],[Ganancia Unitaria]]*INVENTARIO[[#This Row],[Salidas]]</f>
        <v>0</v>
      </c>
      <c r="Y890" s="42" t="s">
        <v>2824</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2621</v>
      </c>
      <c r="B891" s="180"/>
      <c r="C891" s="22" t="s">
        <v>12</v>
      </c>
      <c r="D891" s="181" t="s">
        <v>2675</v>
      </c>
      <c r="E891" s="178" t="s">
        <v>2704</v>
      </c>
      <c r="F891" s="179" t="s">
        <v>693</v>
      </c>
      <c r="G891" s="182" t="s">
        <v>426</v>
      </c>
      <c r="H891" s="171">
        <f>INVENTARIO[[#This Row],[Precio Final]]</f>
        <v>35</v>
      </c>
      <c r="I891" s="183">
        <f t="shared" si="59"/>
        <v>43.5</v>
      </c>
      <c r="J891" s="120">
        <v>1</v>
      </c>
      <c r="K891" s="112">
        <f>SUMIFS(VENTAS[Cantidad],VENTAS[Código del producto Vendido],INVENTARIO[[#This Row],[Code]])</f>
        <v>0</v>
      </c>
      <c r="L891" s="110">
        <f>INVENTARIO[[#This Row],[Entradas]]-INVENTARIO[[#This Row],[Salidas]]</f>
        <v>1</v>
      </c>
      <c r="M891" s="171">
        <f>INVENTARIO[[#This Row],[Precio Final]]*10%</f>
        <v>3.5</v>
      </c>
      <c r="N891" s="42"/>
      <c r="O891" s="42"/>
      <c r="P891" s="42">
        <v>25</v>
      </c>
      <c r="Q891" s="110"/>
      <c r="R891" s="42"/>
      <c r="S891" s="184">
        <v>4</v>
      </c>
      <c r="T891" s="42">
        <f>INVENTARIO[[#This Row],[Costo Unitario (USD)]]+INVENTARIO[[#This Row],[Costo Envío (USD)]]</f>
        <v>29</v>
      </c>
      <c r="U891" s="168">
        <f>INVENTARIO[[#This Row],[Costo total]]*1.5</f>
        <v>43.5</v>
      </c>
      <c r="V891" s="185">
        <v>35</v>
      </c>
      <c r="W891" s="42">
        <f>INVENTARIO[[#This Row],[Precio Final]]-INVENTARIO[[#This Row],[Costo total]]</f>
        <v>6</v>
      </c>
      <c r="X891" s="42">
        <f>INVENTARIO[[#This Row],[Ganancia Unitaria]]*INVENTARIO[[#This Row],[Salidas]]</f>
        <v>0</v>
      </c>
      <c r="Y891" s="42" t="s">
        <v>2824</v>
      </c>
      <c r="Z891" s="20">
        <v>0</v>
      </c>
      <c r="AA891" s="20">
        <f>INVENTARIO[[#This Row],[Costo total]]*INVENTARIO[[#This Row],[Entradas]]</f>
        <v>29</v>
      </c>
      <c r="AB891" s="172">
        <f>INVENTARIO[[#This Row],[Stock Actual]]*INVENTARIO[[#This Row],[Costo total]]</f>
        <v>29</v>
      </c>
    </row>
    <row r="892" spans="1:28" ht="55" customHeight="1" x14ac:dyDescent="0.15">
      <c r="A892" s="42" t="s">
        <v>2620</v>
      </c>
      <c r="B892" s="180"/>
      <c r="C892" s="22" t="s">
        <v>12</v>
      </c>
      <c r="D892" s="181" t="s">
        <v>2908</v>
      </c>
      <c r="E892" s="178" t="s">
        <v>2705</v>
      </c>
      <c r="F892" s="179" t="s">
        <v>693</v>
      </c>
      <c r="G892" s="182" t="s">
        <v>2284</v>
      </c>
      <c r="H892" s="171">
        <f>INVENTARIO[[#This Row],[Precio Final]]</f>
        <v>25</v>
      </c>
      <c r="I892" s="183">
        <f t="shared" si="59"/>
        <v>18.617647058823529</v>
      </c>
      <c r="J892" s="120">
        <v>3</v>
      </c>
      <c r="K892" s="112">
        <f>SUMIFS(VENTAS[Cantidad],VENTAS[Código del producto Vendido],INVENTARIO[[#This Row],[Code]])</f>
        <v>0</v>
      </c>
      <c r="L892" s="110">
        <f>INVENTARIO[[#This Row],[Entradas]]-INVENTARIO[[#This Row],[Salidas]]</f>
        <v>3</v>
      </c>
      <c r="M892" s="171">
        <f>INVENTARIO[[#This Row],[Precio Final]]*10%</f>
        <v>2.5</v>
      </c>
      <c r="N892" s="42">
        <v>211</v>
      </c>
      <c r="O892" s="42">
        <v>17</v>
      </c>
      <c r="P892" s="42">
        <f t="shared" si="60"/>
        <v>12.411764705882353</v>
      </c>
      <c r="Q892" s="110"/>
      <c r="R892" s="42"/>
      <c r="S892" s="184">
        <f>Q892*R892/1000</f>
        <v>0</v>
      </c>
      <c r="T892" s="42">
        <f>INVENTARIO[[#This Row],[Costo Unitario (USD)]]+INVENTARIO[[#This Row],[Costo Envío (USD)]]</f>
        <v>12.411764705882353</v>
      </c>
      <c r="U892" s="168">
        <f>INVENTARIO[[#This Row],[Costo total]]*1.5</f>
        <v>18.617647058823529</v>
      </c>
      <c r="V892" s="185">
        <v>25</v>
      </c>
      <c r="W892" s="42">
        <f>INVENTARIO[[#This Row],[Precio Final]]-INVENTARIO[[#This Row],[Costo total]]</f>
        <v>12.588235294117647</v>
      </c>
      <c r="X892" s="42">
        <f>INVENTARIO[[#This Row],[Ganancia Unitaria]]*INVENTARIO[[#This Row],[Salidas]]</f>
        <v>0</v>
      </c>
      <c r="Y892" s="42" t="s">
        <v>2824</v>
      </c>
      <c r="Z892" s="20">
        <f>INVENTARIO[[#This Row],[Costo Envío (USD)]]*INVENTARIO[[#This Row],[Entradas]]</f>
        <v>0</v>
      </c>
      <c r="AA892" s="20">
        <f>INVENTARIO[[#This Row],[Costo total]]*INVENTARIO[[#This Row],[Entradas]]</f>
        <v>37.235294117647058</v>
      </c>
      <c r="AB892" s="172">
        <f>INVENTARIO[[#This Row],[Stock Actual]]*INVENTARIO[[#This Row],[Costo total]]</f>
        <v>37.235294117647058</v>
      </c>
    </row>
    <row r="893" spans="1:28" ht="55" customHeight="1" x14ac:dyDescent="0.15">
      <c r="A893" s="42" t="s">
        <v>2619</v>
      </c>
      <c r="B893" s="180"/>
      <c r="C893" s="22" t="s">
        <v>12</v>
      </c>
      <c r="D893" s="181" t="s">
        <v>2656</v>
      </c>
      <c r="E893" s="178" t="s">
        <v>2632</v>
      </c>
      <c r="F893" s="179" t="s">
        <v>2327</v>
      </c>
      <c r="G893" s="182" t="s">
        <v>2284</v>
      </c>
      <c r="H893" s="171">
        <f>INVENTARIO[[#This Row],[Precio Final]]</f>
        <v>7</v>
      </c>
      <c r="I893" s="183">
        <f t="shared" si="59"/>
        <v>6.3088235294117645</v>
      </c>
      <c r="J893" s="120">
        <v>2</v>
      </c>
      <c r="K893" s="112">
        <f>SUMIFS(VENTAS[Cantidad],VENTAS[Código del producto Vendido],INVENTARIO[[#This Row],[Code]])</f>
        <v>0</v>
      </c>
      <c r="L893" s="110">
        <f>INVENTARIO[[#This Row],[Entradas]]-INVENTARIO[[#This Row],[Salidas]]</f>
        <v>2</v>
      </c>
      <c r="M893" s="171">
        <f>INVENTARIO[[#This Row],[Precio Final]]*10%</f>
        <v>0.70000000000000007</v>
      </c>
      <c r="N893" s="42">
        <v>54.5</v>
      </c>
      <c r="O893" s="42">
        <v>17</v>
      </c>
      <c r="P893" s="42">
        <f t="shared" si="60"/>
        <v>3.2058823529411766</v>
      </c>
      <c r="Q893" s="110"/>
      <c r="R893" s="42"/>
      <c r="S893" s="184">
        <v>1</v>
      </c>
      <c r="T893" s="42">
        <f>INVENTARIO[[#This Row],[Costo Unitario (USD)]]+INVENTARIO[[#This Row],[Costo Envío (USD)]]</f>
        <v>4.2058823529411766</v>
      </c>
      <c r="U893" s="168">
        <f>INVENTARIO[[#This Row],[Costo total]]*1.5</f>
        <v>6.3088235294117645</v>
      </c>
      <c r="V893" s="185">
        <v>7</v>
      </c>
      <c r="W893" s="42">
        <f>INVENTARIO[[#This Row],[Precio Final]]-INVENTARIO[[#This Row],[Costo total]]</f>
        <v>2.7941176470588234</v>
      </c>
      <c r="X893" s="42">
        <f>INVENTARIO[[#This Row],[Ganancia Unitaria]]*INVENTARIO[[#This Row],[Salidas]]</f>
        <v>0</v>
      </c>
      <c r="Y893" s="42" t="s">
        <v>2824</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2618</v>
      </c>
      <c r="B894" s="180"/>
      <c r="C894" s="22" t="s">
        <v>12</v>
      </c>
      <c r="D894" s="181" t="s">
        <v>2656</v>
      </c>
      <c r="E894" s="178" t="s">
        <v>2575</v>
      </c>
      <c r="F894" s="179" t="s">
        <v>716</v>
      </c>
      <c r="G894" s="182" t="s">
        <v>2284</v>
      </c>
      <c r="H894" s="171">
        <f>INVENTARIO[[#This Row],[Precio Final]]</f>
        <v>35</v>
      </c>
      <c r="I894" s="183">
        <f t="shared" ref="I894:I921" si="61">U894</f>
        <v>36.705882352941174</v>
      </c>
      <c r="J894" s="120">
        <v>0</v>
      </c>
      <c r="K894" s="112">
        <f>SUMIFS(VENTAS[Cantidad],VENTAS[Código del producto Vendido],INVENTARIO[[#This Row],[Code]])</f>
        <v>0</v>
      </c>
      <c r="L894" s="110">
        <f>INVENTARIO[[#This Row],[Entradas]]-INVENTARIO[[#This Row],[Salidas]]</f>
        <v>0</v>
      </c>
      <c r="M894" s="171">
        <f>INVENTARIO[[#This Row],[Precio Final]]*10%</f>
        <v>3.5</v>
      </c>
      <c r="N894" s="42">
        <v>348</v>
      </c>
      <c r="O894" s="42">
        <v>17</v>
      </c>
      <c r="P894" s="42">
        <f t="shared" ref="P894:P921" si="62">N894/O894</f>
        <v>20.470588235294116</v>
      </c>
      <c r="Q894" s="110"/>
      <c r="R894" s="42"/>
      <c r="S894" s="184">
        <v>4</v>
      </c>
      <c r="T894" s="42">
        <f>INVENTARIO[[#This Row],[Costo Unitario (USD)]]+INVENTARIO[[#This Row],[Costo Envío (USD)]]</f>
        <v>24.470588235294116</v>
      </c>
      <c r="U894" s="168">
        <f>INVENTARIO[[#This Row],[Costo total]]*1.5</f>
        <v>36.705882352941174</v>
      </c>
      <c r="V894" s="185">
        <v>35</v>
      </c>
      <c r="W894" s="42">
        <f>INVENTARIO[[#This Row],[Precio Final]]-INVENTARIO[[#This Row],[Costo total]]</f>
        <v>10.529411764705884</v>
      </c>
      <c r="X894" s="42">
        <f>INVENTARIO[[#This Row],[Ganancia Unitaria]]*INVENTARIO[[#This Row],[Salidas]]</f>
        <v>0</v>
      </c>
      <c r="Y894" s="42" t="s">
        <v>2824</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2617</v>
      </c>
      <c r="B895" s="180"/>
      <c r="C895" s="22" t="s">
        <v>12</v>
      </c>
      <c r="D895" s="181" t="s">
        <v>2909</v>
      </c>
      <c r="E895" s="178" t="s">
        <v>2575</v>
      </c>
      <c r="F895" s="179" t="s">
        <v>713</v>
      </c>
      <c r="G895" s="182" t="s">
        <v>2284</v>
      </c>
      <c r="H895" s="171">
        <f>INVENTARIO[[#This Row],[Precio Final]]</f>
        <v>35</v>
      </c>
      <c r="I895" s="183">
        <f t="shared" si="61"/>
        <v>38.205882352941174</v>
      </c>
      <c r="J895" s="120">
        <v>1</v>
      </c>
      <c r="K895" s="112">
        <f>SUMIFS(VENTAS[Cantidad],VENTAS[Código del producto Vendido],INVENTARIO[[#This Row],[Code]])</f>
        <v>0</v>
      </c>
      <c r="L895" s="110">
        <f>INVENTARIO[[#This Row],[Entradas]]-INVENTARIO[[#This Row],[Salidas]]</f>
        <v>1</v>
      </c>
      <c r="M895" s="171">
        <f>INVENTARIO[[#This Row],[Precio Final]]*10%</f>
        <v>3.5</v>
      </c>
      <c r="N895" s="42">
        <v>348</v>
      </c>
      <c r="O895" s="42">
        <v>17</v>
      </c>
      <c r="P895" s="42">
        <f t="shared" si="62"/>
        <v>20.470588235294116</v>
      </c>
      <c r="Q895" s="110"/>
      <c r="R895" s="42"/>
      <c r="S895" s="184">
        <v>5</v>
      </c>
      <c r="T895" s="42">
        <f>INVENTARIO[[#This Row],[Costo Unitario (USD)]]+INVENTARIO[[#This Row],[Costo Envío (USD)]]</f>
        <v>25.470588235294116</v>
      </c>
      <c r="U895" s="168">
        <f>INVENTARIO[[#This Row],[Costo total]]*1.5</f>
        <v>38.205882352941174</v>
      </c>
      <c r="V895" s="185">
        <v>35</v>
      </c>
      <c r="W895" s="42">
        <f>INVENTARIO[[#This Row],[Precio Final]]-INVENTARIO[[#This Row],[Costo total]]</f>
        <v>9.529411764705884</v>
      </c>
      <c r="X895" s="42">
        <f>INVENTARIO[[#This Row],[Ganancia Unitaria]]*INVENTARIO[[#This Row],[Salidas]]</f>
        <v>0</v>
      </c>
      <c r="Y895" s="42" t="s">
        <v>2824</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2616</v>
      </c>
      <c r="B896" s="180"/>
      <c r="C896" s="22" t="s">
        <v>12</v>
      </c>
      <c r="D896" s="181" t="s">
        <v>2909</v>
      </c>
      <c r="E896" s="178" t="s">
        <v>2575</v>
      </c>
      <c r="F896" s="179" t="s">
        <v>2328</v>
      </c>
      <c r="G896" s="182" t="s">
        <v>2284</v>
      </c>
      <c r="H896" s="171">
        <f>INVENTARIO[[#This Row],[Precio Final]]</f>
        <v>35</v>
      </c>
      <c r="I896" s="183">
        <f t="shared" si="61"/>
        <v>38.205882352941174</v>
      </c>
      <c r="J896" s="120">
        <v>3</v>
      </c>
      <c r="K896" s="112">
        <f>SUMIFS(VENTAS[Cantidad],VENTAS[Código del producto Vendido],INVENTARIO[[#This Row],[Code]])</f>
        <v>0</v>
      </c>
      <c r="L896" s="110">
        <f>INVENTARIO[[#This Row],[Entradas]]-INVENTARIO[[#This Row],[Salidas]]</f>
        <v>3</v>
      </c>
      <c r="M896" s="171">
        <f>INVENTARIO[[#This Row],[Precio Final]]*10%</f>
        <v>3.5</v>
      </c>
      <c r="N896" s="42">
        <v>348</v>
      </c>
      <c r="O896" s="42">
        <v>17</v>
      </c>
      <c r="P896" s="42">
        <f t="shared" si="62"/>
        <v>20.470588235294116</v>
      </c>
      <c r="Q896" s="110"/>
      <c r="R896" s="42"/>
      <c r="S896" s="184">
        <v>5</v>
      </c>
      <c r="T896" s="42">
        <f>INVENTARIO[[#This Row],[Costo Unitario (USD)]]+INVENTARIO[[#This Row],[Costo Envío (USD)]]</f>
        <v>25.470588235294116</v>
      </c>
      <c r="U896" s="168">
        <f>INVENTARIO[[#This Row],[Costo total]]*1.5</f>
        <v>38.205882352941174</v>
      </c>
      <c r="V896" s="185">
        <v>35</v>
      </c>
      <c r="W896" s="42">
        <f>INVENTARIO[[#This Row],[Precio Final]]-INVENTARIO[[#This Row],[Costo total]]</f>
        <v>9.529411764705884</v>
      </c>
      <c r="X896" s="42">
        <f>INVENTARIO[[#This Row],[Ganancia Unitaria]]*INVENTARIO[[#This Row],[Salidas]]</f>
        <v>0</v>
      </c>
      <c r="Y896" s="42" t="s">
        <v>2824</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2615</v>
      </c>
      <c r="B897" s="180"/>
      <c r="C897" s="22" t="s">
        <v>12</v>
      </c>
      <c r="D897" s="181" t="s">
        <v>2909</v>
      </c>
      <c r="E897" s="178" t="s">
        <v>2575</v>
      </c>
      <c r="F897" s="179" t="s">
        <v>714</v>
      </c>
      <c r="G897" s="182" t="s">
        <v>2284</v>
      </c>
      <c r="H897" s="171">
        <f>INVENTARIO[[#This Row],[Precio Final]]</f>
        <v>35</v>
      </c>
      <c r="I897" s="183">
        <f t="shared" si="61"/>
        <v>38.205882352941174</v>
      </c>
      <c r="J897" s="120">
        <v>2</v>
      </c>
      <c r="K897" s="112">
        <f>SUMIFS(VENTAS[Cantidad],VENTAS[Código del producto Vendido],INVENTARIO[[#This Row],[Code]])</f>
        <v>1</v>
      </c>
      <c r="L897" s="110">
        <f>INVENTARIO[[#This Row],[Entradas]]-INVENTARIO[[#This Row],[Salidas]]</f>
        <v>1</v>
      </c>
      <c r="M897" s="171">
        <f>INVENTARIO[[#This Row],[Precio Final]]*10%</f>
        <v>3.5</v>
      </c>
      <c r="N897" s="42">
        <v>348</v>
      </c>
      <c r="O897" s="42">
        <v>17</v>
      </c>
      <c r="P897" s="42">
        <f t="shared" si="62"/>
        <v>20.470588235294116</v>
      </c>
      <c r="Q897" s="110"/>
      <c r="R897" s="42"/>
      <c r="S897" s="184">
        <v>5</v>
      </c>
      <c r="T897" s="42">
        <f>INVENTARIO[[#This Row],[Costo Unitario (USD)]]+INVENTARIO[[#This Row],[Costo Envío (USD)]]</f>
        <v>25.470588235294116</v>
      </c>
      <c r="U897" s="168">
        <f>INVENTARIO[[#This Row],[Costo total]]*1.5</f>
        <v>38.205882352941174</v>
      </c>
      <c r="V897" s="185">
        <v>35</v>
      </c>
      <c r="W897" s="42">
        <f>INVENTARIO[[#This Row],[Precio Final]]-INVENTARIO[[#This Row],[Costo total]]</f>
        <v>9.529411764705884</v>
      </c>
      <c r="X897" s="42">
        <f>INVENTARIO[[#This Row],[Ganancia Unitaria]]*INVENTARIO[[#This Row],[Salidas]]</f>
        <v>9.529411764705884</v>
      </c>
      <c r="Y897" s="42" t="s">
        <v>2824</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2614</v>
      </c>
      <c r="B898" s="180"/>
      <c r="C898" s="22" t="s">
        <v>12</v>
      </c>
      <c r="D898" s="181" t="s">
        <v>2697</v>
      </c>
      <c r="E898" s="178" t="s">
        <v>2576</v>
      </c>
      <c r="F898" s="179" t="s">
        <v>2577</v>
      </c>
      <c r="G898" s="182" t="s">
        <v>2284</v>
      </c>
      <c r="H898" s="171">
        <f>INVENTARIO[[#This Row],[Precio Final]]</f>
        <v>1.2</v>
      </c>
      <c r="I898" s="183">
        <f t="shared" si="61"/>
        <v>0.45441176470588229</v>
      </c>
      <c r="J898" s="120">
        <v>10</v>
      </c>
      <c r="K898" s="112">
        <f>SUMIFS(VENTAS[Cantidad],VENTAS[Código del producto Vendido],INVENTARIO[[#This Row],[Code]])</f>
        <v>0</v>
      </c>
      <c r="L898" s="110">
        <f>INVENTARIO[[#This Row],[Entradas]]-INVENTARIO[[#This Row],[Salidas]]</f>
        <v>10</v>
      </c>
      <c r="M898" s="171">
        <f>INVENTARIO[[#This Row],[Precio Final]]*10%</f>
        <v>0.12</v>
      </c>
      <c r="N898" s="42">
        <v>4.3</v>
      </c>
      <c r="O898" s="42">
        <v>17</v>
      </c>
      <c r="P898" s="42">
        <f t="shared" si="62"/>
        <v>0.25294117647058822</v>
      </c>
      <c r="Q898" s="110"/>
      <c r="R898" s="42"/>
      <c r="S898" s="184">
        <v>0.05</v>
      </c>
      <c r="T898" s="42">
        <f>INVENTARIO[[#This Row],[Costo Unitario (USD)]]+INVENTARIO[[#This Row],[Costo Envío (USD)]]</f>
        <v>0.30294117647058821</v>
      </c>
      <c r="U898" s="168">
        <f>INVENTARIO[[#This Row],[Costo total]]*1.5</f>
        <v>0.45441176470588229</v>
      </c>
      <c r="V898" s="185">
        <v>1.2</v>
      </c>
      <c r="W898" s="42">
        <f>INVENTARIO[[#This Row],[Precio Final]]-INVENTARIO[[#This Row],[Costo total]]</f>
        <v>0.89705882352941169</v>
      </c>
      <c r="X898" s="42">
        <f>INVENTARIO[[#This Row],[Ganancia Unitaria]]*INVENTARIO[[#This Row],[Salidas]]</f>
        <v>0</v>
      </c>
      <c r="Y898" s="42" t="s">
        <v>2824</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2613</v>
      </c>
      <c r="B899" s="180"/>
      <c r="C899" s="22" t="s">
        <v>12</v>
      </c>
      <c r="D899" s="181" t="s">
        <v>2697</v>
      </c>
      <c r="E899" s="178" t="s">
        <v>2576</v>
      </c>
      <c r="F899" s="179" t="s">
        <v>2578</v>
      </c>
      <c r="G899" s="182" t="s">
        <v>2284</v>
      </c>
      <c r="H899" s="171">
        <f>INVENTARIO[[#This Row],[Precio Final]]</f>
        <v>1.2</v>
      </c>
      <c r="I899" s="183">
        <f t="shared" si="61"/>
        <v>0.45441176470588229</v>
      </c>
      <c r="J899" s="120">
        <v>10</v>
      </c>
      <c r="K899" s="112">
        <f>SUMIFS(VENTAS[Cantidad],VENTAS[Código del producto Vendido],INVENTARIO[[#This Row],[Code]])</f>
        <v>0</v>
      </c>
      <c r="L899" s="110">
        <f>INVENTARIO[[#This Row],[Entradas]]-INVENTARIO[[#This Row],[Salidas]]</f>
        <v>10</v>
      </c>
      <c r="M899" s="171">
        <f>INVENTARIO[[#This Row],[Precio Final]]*10%</f>
        <v>0.12</v>
      </c>
      <c r="N899" s="42">
        <v>4.3</v>
      </c>
      <c r="O899" s="42">
        <v>17</v>
      </c>
      <c r="P899" s="42">
        <f t="shared" si="62"/>
        <v>0.25294117647058822</v>
      </c>
      <c r="Q899" s="110"/>
      <c r="R899" s="42"/>
      <c r="S899" s="184">
        <v>0.05</v>
      </c>
      <c r="T899" s="42">
        <f>INVENTARIO[[#This Row],[Costo Unitario (USD)]]+INVENTARIO[[#This Row],[Costo Envío (USD)]]</f>
        <v>0.30294117647058821</v>
      </c>
      <c r="U899" s="168">
        <f>INVENTARIO[[#This Row],[Costo total]]*1.5</f>
        <v>0.45441176470588229</v>
      </c>
      <c r="V899" s="185">
        <v>1.2</v>
      </c>
      <c r="W899" s="42">
        <f>INVENTARIO[[#This Row],[Precio Final]]-INVENTARIO[[#This Row],[Costo total]]</f>
        <v>0.89705882352941169</v>
      </c>
      <c r="X899" s="42">
        <f>INVENTARIO[[#This Row],[Ganancia Unitaria]]*INVENTARIO[[#This Row],[Salidas]]</f>
        <v>0</v>
      </c>
      <c r="Y899" s="42" t="s">
        <v>2824</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2612</v>
      </c>
      <c r="B900" s="180"/>
      <c r="C900" s="22" t="s">
        <v>12</v>
      </c>
      <c r="D900" s="181" t="s">
        <v>2697</v>
      </c>
      <c r="E900" s="178" t="s">
        <v>2579</v>
      </c>
      <c r="F900" s="179" t="s">
        <v>2327</v>
      </c>
      <c r="G900" s="182" t="s">
        <v>2284</v>
      </c>
      <c r="H900" s="171">
        <f>INVENTARIO[[#This Row],[Precio Final]]</f>
        <v>1</v>
      </c>
      <c r="I900" s="183">
        <f t="shared" si="61"/>
        <v>0.64411764705882346</v>
      </c>
      <c r="J900" s="120">
        <v>20</v>
      </c>
      <c r="K900" s="112">
        <f>SUMIFS(VENTAS[Cantidad],VENTAS[Código del producto Vendido],INVENTARIO[[#This Row],[Code]])</f>
        <v>2</v>
      </c>
      <c r="L900" s="110">
        <f>INVENTARIO[[#This Row],[Entradas]]-INVENTARIO[[#This Row],[Salidas]]</f>
        <v>18</v>
      </c>
      <c r="M900" s="171">
        <f>INVENTARIO[[#This Row],[Precio Final]]*10%</f>
        <v>0.1</v>
      </c>
      <c r="N900" s="42">
        <v>6.45</v>
      </c>
      <c r="O900" s="42">
        <v>17</v>
      </c>
      <c r="P900" s="42">
        <f t="shared" si="62"/>
        <v>0.37941176470588234</v>
      </c>
      <c r="Q900" s="110"/>
      <c r="R900" s="42"/>
      <c r="S900" s="184">
        <v>0.05</v>
      </c>
      <c r="T900" s="42">
        <f>INVENTARIO[[#This Row],[Costo Unitario (USD)]]+INVENTARIO[[#This Row],[Costo Envío (USD)]]</f>
        <v>0.42941176470588233</v>
      </c>
      <c r="U900" s="168">
        <f>INVENTARIO[[#This Row],[Costo total]]*1.5</f>
        <v>0.64411764705882346</v>
      </c>
      <c r="V900" s="185">
        <v>1</v>
      </c>
      <c r="W900" s="42">
        <f>INVENTARIO[[#This Row],[Precio Final]]-INVENTARIO[[#This Row],[Costo total]]</f>
        <v>0.57058823529411762</v>
      </c>
      <c r="X900" s="42">
        <f>INVENTARIO[[#This Row],[Ganancia Unitaria]]*INVENTARIO[[#This Row],[Salidas]]</f>
        <v>1.1411764705882352</v>
      </c>
      <c r="Y900" s="42" t="s">
        <v>2824</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customHeight="1" x14ac:dyDescent="0.15">
      <c r="A901" s="42" t="s">
        <v>2611</v>
      </c>
      <c r="B901" s="180"/>
      <c r="C901" s="22" t="s">
        <v>12</v>
      </c>
      <c r="D901" s="181" t="s">
        <v>2706</v>
      </c>
      <c r="E901" s="178" t="s">
        <v>2401</v>
      </c>
      <c r="F901" s="179" t="s">
        <v>698</v>
      </c>
      <c r="G901" s="182" t="s">
        <v>2284</v>
      </c>
      <c r="H901" s="171">
        <f>INVENTARIO[[#This Row],[Precio Final]]</f>
        <v>22</v>
      </c>
      <c r="I901" s="183">
        <f t="shared" si="61"/>
        <v>20.029411764705884</v>
      </c>
      <c r="J901" s="120">
        <v>3</v>
      </c>
      <c r="K901" s="112">
        <f>SUMIFS(VENTAS[Cantidad],VENTAS[Código del producto Vendido],INVENTARIO[[#This Row],[Code]])</f>
        <v>0</v>
      </c>
      <c r="L901" s="110">
        <f>INVENTARIO[[#This Row],[Entradas]]-INVENTARIO[[#This Row],[Salidas]]</f>
        <v>3</v>
      </c>
      <c r="M901" s="171">
        <f>INVENTARIO[[#This Row],[Precio Final]]*10%</f>
        <v>2.2000000000000002</v>
      </c>
      <c r="N901" s="42">
        <v>159</v>
      </c>
      <c r="O901" s="42">
        <v>17</v>
      </c>
      <c r="P901" s="42">
        <f t="shared" si="62"/>
        <v>9.3529411764705888</v>
      </c>
      <c r="Q901" s="110"/>
      <c r="R901" s="42"/>
      <c r="S901" s="184">
        <v>4</v>
      </c>
      <c r="T901" s="42">
        <f>INVENTARIO[[#This Row],[Costo Unitario (USD)]]+INVENTARIO[[#This Row],[Costo Envío (USD)]]</f>
        <v>13.352941176470589</v>
      </c>
      <c r="U901" s="168">
        <f>INVENTARIO[[#This Row],[Costo total]]*1.5</f>
        <v>20.029411764705884</v>
      </c>
      <c r="V901" s="185">
        <v>22</v>
      </c>
      <c r="W901" s="42">
        <f>INVENTARIO[[#This Row],[Precio Final]]-INVENTARIO[[#This Row],[Costo total]]</f>
        <v>8.6470588235294112</v>
      </c>
      <c r="X901" s="42">
        <f>INVENTARIO[[#This Row],[Ganancia Unitaria]]*INVENTARIO[[#This Row],[Salidas]]</f>
        <v>0</v>
      </c>
      <c r="Y901" s="42" t="s">
        <v>2824</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2610</v>
      </c>
      <c r="B902" s="180"/>
      <c r="C902" s="22" t="s">
        <v>12</v>
      </c>
      <c r="D902" s="181" t="s">
        <v>2833</v>
      </c>
      <c r="E902" s="178" t="s">
        <v>2580</v>
      </c>
      <c r="F902" s="179" t="s">
        <v>695</v>
      </c>
      <c r="G902" s="182" t="s">
        <v>2284</v>
      </c>
      <c r="H902" s="171">
        <f>INVENTARIO[[#This Row],[Precio Final]]</f>
        <v>20</v>
      </c>
      <c r="I902" s="183">
        <f t="shared" si="61"/>
        <v>18.529411764705884</v>
      </c>
      <c r="J902" s="120">
        <v>1</v>
      </c>
      <c r="K902" s="112">
        <f>SUMIFS(VENTAS[Cantidad],VENTAS[Código del producto Vendido],INVENTARIO[[#This Row],[Code]])</f>
        <v>0</v>
      </c>
      <c r="L902" s="110">
        <f>INVENTARIO[[#This Row],[Entradas]]-INVENTARIO[[#This Row],[Salidas]]</f>
        <v>1</v>
      </c>
      <c r="M902" s="171">
        <f>INVENTARIO[[#This Row],[Precio Final]]*10%</f>
        <v>2</v>
      </c>
      <c r="N902" s="42">
        <v>142</v>
      </c>
      <c r="O902" s="42">
        <v>17</v>
      </c>
      <c r="P902" s="42">
        <f t="shared" si="62"/>
        <v>8.3529411764705888</v>
      </c>
      <c r="Q902" s="110"/>
      <c r="R902" s="42"/>
      <c r="S902" s="184">
        <v>4</v>
      </c>
      <c r="T902" s="42">
        <f>INVENTARIO[[#This Row],[Costo Unitario (USD)]]+INVENTARIO[[#This Row],[Costo Envío (USD)]]</f>
        <v>12.352941176470589</v>
      </c>
      <c r="U902" s="168">
        <f>INVENTARIO[[#This Row],[Costo total]]*1.5</f>
        <v>18.529411764705884</v>
      </c>
      <c r="V902" s="185">
        <v>20</v>
      </c>
      <c r="W902" s="42">
        <f>INVENTARIO[[#This Row],[Precio Final]]-INVENTARIO[[#This Row],[Costo total]]</f>
        <v>7.6470588235294112</v>
      </c>
      <c r="X902" s="42">
        <f>INVENTARIO[[#This Row],[Ganancia Unitaria]]*INVENTARIO[[#This Row],[Salidas]]</f>
        <v>0</v>
      </c>
      <c r="Y902" s="42" t="s">
        <v>2824</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2609</v>
      </c>
      <c r="B903" s="180"/>
      <c r="C903" s="22" t="s">
        <v>12</v>
      </c>
      <c r="D903" s="181" t="s">
        <v>2833</v>
      </c>
      <c r="E903" s="178" t="s">
        <v>2580</v>
      </c>
      <c r="F903" s="179" t="s">
        <v>697</v>
      </c>
      <c r="G903" s="182" t="s">
        <v>2284</v>
      </c>
      <c r="H903" s="171">
        <f>INVENTARIO[[#This Row],[Precio Final]]</f>
        <v>20</v>
      </c>
      <c r="I903" s="183">
        <f t="shared" si="61"/>
        <v>18.529411764705884</v>
      </c>
      <c r="J903" s="120">
        <v>1</v>
      </c>
      <c r="K903" s="112">
        <f>SUMIFS(VENTAS[Cantidad],VENTAS[Código del producto Vendido],INVENTARIO[[#This Row],[Code]])</f>
        <v>0</v>
      </c>
      <c r="L903" s="110">
        <f>INVENTARIO[[#This Row],[Entradas]]-INVENTARIO[[#This Row],[Salidas]]</f>
        <v>1</v>
      </c>
      <c r="M903" s="171">
        <f>INVENTARIO[[#This Row],[Precio Final]]*10%</f>
        <v>2</v>
      </c>
      <c r="N903" s="42">
        <v>142</v>
      </c>
      <c r="O903" s="42">
        <v>17</v>
      </c>
      <c r="P903" s="42">
        <f t="shared" si="62"/>
        <v>8.3529411764705888</v>
      </c>
      <c r="Q903" s="110"/>
      <c r="R903" s="42"/>
      <c r="S903" s="184">
        <v>4</v>
      </c>
      <c r="T903" s="42">
        <f>INVENTARIO[[#This Row],[Costo Unitario (USD)]]+INVENTARIO[[#This Row],[Costo Envío (USD)]]</f>
        <v>12.352941176470589</v>
      </c>
      <c r="U903" s="168">
        <f>INVENTARIO[[#This Row],[Costo total]]*1.5</f>
        <v>18.529411764705884</v>
      </c>
      <c r="V903" s="185">
        <v>20</v>
      </c>
      <c r="W903" s="42">
        <f>INVENTARIO[[#This Row],[Precio Final]]-INVENTARIO[[#This Row],[Costo total]]</f>
        <v>7.6470588235294112</v>
      </c>
      <c r="X903" s="42">
        <f>INVENTARIO[[#This Row],[Ganancia Unitaria]]*INVENTARIO[[#This Row],[Salidas]]</f>
        <v>0</v>
      </c>
      <c r="Y903" s="42" t="s">
        <v>2824</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2608</v>
      </c>
      <c r="B904" s="180"/>
      <c r="C904" s="22" t="s">
        <v>12</v>
      </c>
      <c r="D904" s="181" t="s">
        <v>2675</v>
      </c>
      <c r="E904" s="178" t="s">
        <v>2707</v>
      </c>
      <c r="F904" s="179" t="s">
        <v>698</v>
      </c>
      <c r="G904" s="182" t="s">
        <v>2284</v>
      </c>
      <c r="H904" s="171">
        <f>INVENTARIO[[#This Row],[Precio Final]]</f>
        <v>20</v>
      </c>
      <c r="I904" s="183">
        <f t="shared" si="61"/>
        <v>18.529411764705884</v>
      </c>
      <c r="J904" s="120">
        <v>1</v>
      </c>
      <c r="K904" s="112">
        <f>SUMIFS(VENTAS[Cantidad],VENTAS[Código del producto Vendido],INVENTARIO[[#This Row],[Code]])</f>
        <v>0</v>
      </c>
      <c r="L904" s="110">
        <f>INVENTARIO[[#This Row],[Entradas]]-INVENTARIO[[#This Row],[Salidas]]</f>
        <v>1</v>
      </c>
      <c r="M904" s="171">
        <f>INVENTARIO[[#This Row],[Precio Final]]*10%</f>
        <v>2</v>
      </c>
      <c r="N904" s="42">
        <v>142</v>
      </c>
      <c r="O904" s="42">
        <v>17</v>
      </c>
      <c r="P904" s="42">
        <f t="shared" si="62"/>
        <v>8.3529411764705888</v>
      </c>
      <c r="Q904" s="110"/>
      <c r="R904" s="42"/>
      <c r="S904" s="184">
        <v>4</v>
      </c>
      <c r="T904" s="42">
        <f>INVENTARIO[[#This Row],[Costo Unitario (USD)]]+INVENTARIO[[#This Row],[Costo Envío (USD)]]</f>
        <v>12.352941176470589</v>
      </c>
      <c r="U904" s="168">
        <f>INVENTARIO[[#This Row],[Costo total]]*1.5</f>
        <v>18.529411764705884</v>
      </c>
      <c r="V904" s="185">
        <v>20</v>
      </c>
      <c r="W904" s="42">
        <f>INVENTARIO[[#This Row],[Precio Final]]-INVENTARIO[[#This Row],[Costo total]]</f>
        <v>7.6470588235294112</v>
      </c>
      <c r="X904" s="42">
        <f>INVENTARIO[[#This Row],[Ganancia Unitaria]]*INVENTARIO[[#This Row],[Salidas]]</f>
        <v>0</v>
      </c>
      <c r="Y904" s="42" t="s">
        <v>2824</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2607</v>
      </c>
      <c r="B905" s="180"/>
      <c r="C905" s="22" t="s">
        <v>12</v>
      </c>
      <c r="D905" s="181" t="s">
        <v>2675</v>
      </c>
      <c r="E905" s="178" t="s">
        <v>2708</v>
      </c>
      <c r="F905" s="179" t="s">
        <v>698</v>
      </c>
      <c r="G905" s="182" t="s">
        <v>2284</v>
      </c>
      <c r="H905" s="171">
        <f>INVENTARIO[[#This Row],[Precio Final]]</f>
        <v>20</v>
      </c>
      <c r="I905" s="183">
        <f t="shared" si="61"/>
        <v>18.529411764705884</v>
      </c>
      <c r="J905" s="120">
        <v>1</v>
      </c>
      <c r="K905" s="112">
        <f>SUMIFS(VENTAS[Cantidad],VENTAS[Código del producto Vendido],INVENTARIO[[#This Row],[Code]])</f>
        <v>0</v>
      </c>
      <c r="L905" s="110">
        <f>INVENTARIO[[#This Row],[Entradas]]-INVENTARIO[[#This Row],[Salidas]]</f>
        <v>1</v>
      </c>
      <c r="M905" s="171">
        <f>INVENTARIO[[#This Row],[Precio Final]]*10%</f>
        <v>2</v>
      </c>
      <c r="N905" s="42">
        <v>142</v>
      </c>
      <c r="O905" s="42">
        <v>17</v>
      </c>
      <c r="P905" s="42">
        <f t="shared" si="62"/>
        <v>8.3529411764705888</v>
      </c>
      <c r="Q905" s="110"/>
      <c r="R905" s="42"/>
      <c r="S905" s="184">
        <v>4</v>
      </c>
      <c r="T905" s="42">
        <f>INVENTARIO[[#This Row],[Costo Unitario (USD)]]+INVENTARIO[[#This Row],[Costo Envío (USD)]]</f>
        <v>12.352941176470589</v>
      </c>
      <c r="U905" s="168">
        <f>INVENTARIO[[#This Row],[Costo total]]*1.5</f>
        <v>18.529411764705884</v>
      </c>
      <c r="V905" s="185">
        <v>20</v>
      </c>
      <c r="W905" s="42">
        <f>INVENTARIO[[#This Row],[Precio Final]]-INVENTARIO[[#This Row],[Costo total]]</f>
        <v>7.6470588235294112</v>
      </c>
      <c r="X905" s="42">
        <f>INVENTARIO[[#This Row],[Ganancia Unitaria]]*INVENTARIO[[#This Row],[Salidas]]</f>
        <v>0</v>
      </c>
      <c r="Y905" s="42" t="s">
        <v>2824</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2606</v>
      </c>
      <c r="B906" s="180"/>
      <c r="C906" s="22" t="s">
        <v>12</v>
      </c>
      <c r="D906" s="181" t="s">
        <v>2833</v>
      </c>
      <c r="E906" s="178" t="s">
        <v>2581</v>
      </c>
      <c r="F906" s="179" t="s">
        <v>697</v>
      </c>
      <c r="G906" s="182" t="s">
        <v>2284</v>
      </c>
      <c r="H906" s="171">
        <f>INVENTARIO[[#This Row],[Precio Final]]</f>
        <v>20</v>
      </c>
      <c r="I906" s="183">
        <f t="shared" si="61"/>
        <v>18.529411764705884</v>
      </c>
      <c r="J906" s="120">
        <v>2</v>
      </c>
      <c r="K906" s="112">
        <f>SUMIFS(VENTAS[Cantidad],VENTAS[Código del producto Vendido],INVENTARIO[[#This Row],[Code]])</f>
        <v>0</v>
      </c>
      <c r="L906" s="110">
        <f>INVENTARIO[[#This Row],[Entradas]]-INVENTARIO[[#This Row],[Salidas]]</f>
        <v>2</v>
      </c>
      <c r="M906" s="171">
        <f>INVENTARIO[[#This Row],[Precio Final]]*10%</f>
        <v>2</v>
      </c>
      <c r="N906" s="42">
        <v>142</v>
      </c>
      <c r="O906" s="42">
        <v>17</v>
      </c>
      <c r="P906" s="42">
        <f t="shared" si="62"/>
        <v>8.3529411764705888</v>
      </c>
      <c r="Q906" s="110"/>
      <c r="R906" s="42"/>
      <c r="S906" s="184">
        <v>4</v>
      </c>
      <c r="T906" s="42">
        <f>INVENTARIO[[#This Row],[Costo Unitario (USD)]]+INVENTARIO[[#This Row],[Costo Envío (USD)]]</f>
        <v>12.352941176470589</v>
      </c>
      <c r="U906" s="168">
        <f>INVENTARIO[[#This Row],[Costo total]]*1.5</f>
        <v>18.529411764705884</v>
      </c>
      <c r="V906" s="185">
        <v>20</v>
      </c>
      <c r="W906" s="42">
        <f>INVENTARIO[[#This Row],[Precio Final]]-INVENTARIO[[#This Row],[Costo total]]</f>
        <v>7.6470588235294112</v>
      </c>
      <c r="X906" s="42">
        <f>INVENTARIO[[#This Row],[Ganancia Unitaria]]*INVENTARIO[[#This Row],[Salidas]]</f>
        <v>0</v>
      </c>
      <c r="Y906" s="42" t="s">
        <v>2824</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2605</v>
      </c>
      <c r="B907" s="180"/>
      <c r="C907" s="22" t="s">
        <v>12</v>
      </c>
      <c r="D907" s="181" t="s">
        <v>2675</v>
      </c>
      <c r="E907" s="178" t="s">
        <v>2581</v>
      </c>
      <c r="F907" s="179" t="s">
        <v>698</v>
      </c>
      <c r="G907" s="182" t="s">
        <v>2284</v>
      </c>
      <c r="H907" s="171">
        <f>INVENTARIO[[#This Row],[Precio Final]]</f>
        <v>20</v>
      </c>
      <c r="I907" s="183">
        <f t="shared" si="61"/>
        <v>18.529411764705884</v>
      </c>
      <c r="J907" s="120">
        <v>2</v>
      </c>
      <c r="K907" s="112">
        <f>SUMIFS(VENTAS[Cantidad],VENTAS[Código del producto Vendido],INVENTARIO[[#This Row],[Code]])</f>
        <v>0</v>
      </c>
      <c r="L907" s="110">
        <f>INVENTARIO[[#This Row],[Entradas]]-INVENTARIO[[#This Row],[Salidas]]</f>
        <v>2</v>
      </c>
      <c r="M907" s="171">
        <f>INVENTARIO[[#This Row],[Precio Final]]*10%</f>
        <v>2</v>
      </c>
      <c r="N907" s="42">
        <v>142</v>
      </c>
      <c r="O907" s="42">
        <v>17</v>
      </c>
      <c r="P907" s="42">
        <f t="shared" si="62"/>
        <v>8.3529411764705888</v>
      </c>
      <c r="Q907" s="110"/>
      <c r="R907" s="42"/>
      <c r="S907" s="184">
        <v>4</v>
      </c>
      <c r="T907" s="42">
        <f>INVENTARIO[[#This Row],[Costo Unitario (USD)]]+INVENTARIO[[#This Row],[Costo Envío (USD)]]</f>
        <v>12.352941176470589</v>
      </c>
      <c r="U907" s="168">
        <f>INVENTARIO[[#This Row],[Costo total]]*1.5</f>
        <v>18.529411764705884</v>
      </c>
      <c r="V907" s="185">
        <v>20</v>
      </c>
      <c r="W907" s="42">
        <f>INVENTARIO[[#This Row],[Precio Final]]-INVENTARIO[[#This Row],[Costo total]]</f>
        <v>7.6470588235294112</v>
      </c>
      <c r="X907" s="42">
        <f>INVENTARIO[[#This Row],[Ganancia Unitaria]]*INVENTARIO[[#This Row],[Salidas]]</f>
        <v>0</v>
      </c>
      <c r="Y907" s="42" t="s">
        <v>2824</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2604</v>
      </c>
      <c r="B908" s="180"/>
      <c r="C908" s="22" t="s">
        <v>12</v>
      </c>
      <c r="D908" s="181" t="s">
        <v>2681</v>
      </c>
      <c r="E908" s="178" t="s">
        <v>2642</v>
      </c>
      <c r="F908" s="179" t="s">
        <v>2327</v>
      </c>
      <c r="G908" s="182" t="s">
        <v>164</v>
      </c>
      <c r="H908" s="171">
        <f>INVENTARIO[[#This Row],[Precio Final]]</f>
        <v>10</v>
      </c>
      <c r="I908" s="183">
        <f t="shared" si="61"/>
        <v>5.7352941176470589</v>
      </c>
      <c r="J908" s="120">
        <v>2</v>
      </c>
      <c r="K908" s="112">
        <f>SUMIFS(VENTAS[Cantidad],VENTAS[Código del producto Vendido],INVENTARIO[[#This Row],[Code]])</f>
        <v>0</v>
      </c>
      <c r="L908" s="110">
        <f>INVENTARIO[[#This Row],[Entradas]]-INVENTARIO[[#This Row],[Salidas]]</f>
        <v>2</v>
      </c>
      <c r="M908" s="171">
        <f>INVENTARIO[[#This Row],[Precio Final]]*10%</f>
        <v>1</v>
      </c>
      <c r="N908" s="42">
        <v>48</v>
      </c>
      <c r="O908" s="42">
        <v>17</v>
      </c>
      <c r="P908" s="42">
        <f t="shared" si="62"/>
        <v>2.8235294117647061</v>
      </c>
      <c r="Q908" s="110"/>
      <c r="R908" s="42"/>
      <c r="S908" s="184">
        <v>1</v>
      </c>
      <c r="T908" s="42">
        <f>INVENTARIO[[#This Row],[Costo Unitario (USD)]]+INVENTARIO[[#This Row],[Costo Envío (USD)]]</f>
        <v>3.8235294117647061</v>
      </c>
      <c r="U908" s="168">
        <f>INVENTARIO[[#This Row],[Costo total]]*1.5</f>
        <v>5.7352941176470589</v>
      </c>
      <c r="V908" s="185">
        <v>10</v>
      </c>
      <c r="W908" s="42">
        <f>INVENTARIO[[#This Row],[Precio Final]]-INVENTARIO[[#This Row],[Costo total]]</f>
        <v>6.1764705882352935</v>
      </c>
      <c r="X908" s="42">
        <f>INVENTARIO[[#This Row],[Ganancia Unitaria]]*INVENTARIO[[#This Row],[Salidas]]</f>
        <v>0</v>
      </c>
      <c r="Y908" s="42" t="s">
        <v>2824</v>
      </c>
      <c r="Z908" s="20">
        <f>INVENTARIO[[#This Row],[Costo Envío (USD)]]*INVENTARIO[[#This Row],[Entradas]]</f>
        <v>2</v>
      </c>
      <c r="AA908" s="20">
        <f>INVENTARIO[[#This Row],[Costo total]]*INVENTARIO[[#This Row],[Entradas]]</f>
        <v>7.6470588235294121</v>
      </c>
      <c r="AB908" s="172">
        <f>INVENTARIO[[#This Row],[Stock Actual]]*INVENTARIO[[#This Row],[Costo total]]</f>
        <v>7.6470588235294121</v>
      </c>
    </row>
    <row r="909" spans="1:28" ht="55" customHeight="1" x14ac:dyDescent="0.15">
      <c r="A909" s="42" t="s">
        <v>2602</v>
      </c>
      <c r="B909" s="180"/>
      <c r="C909" s="22" t="s">
        <v>12</v>
      </c>
      <c r="D909" s="181" t="s">
        <v>2833</v>
      </c>
      <c r="E909" s="178" t="s">
        <v>2582</v>
      </c>
      <c r="F909" s="179" t="s">
        <v>697</v>
      </c>
      <c r="G909" s="182" t="s">
        <v>164</v>
      </c>
      <c r="H909" s="171">
        <f>INVENTARIO[[#This Row],[Precio Final]]</f>
        <v>20</v>
      </c>
      <c r="I909" s="183">
        <f t="shared" si="61"/>
        <v>14.382352941176471</v>
      </c>
      <c r="J909" s="120">
        <v>1</v>
      </c>
      <c r="K909" s="112">
        <f>SUMIFS(VENTAS[Cantidad],VENTAS[Código del producto Vendido],INVENTARIO[[#This Row],[Code]])</f>
        <v>1</v>
      </c>
      <c r="L909" s="110">
        <f>INVENTARIO[[#This Row],[Entradas]]-INVENTARIO[[#This Row],[Salidas]]</f>
        <v>0</v>
      </c>
      <c r="M909" s="171">
        <f>INVENTARIO[[#This Row],[Precio Final]]*10%</f>
        <v>2</v>
      </c>
      <c r="N909" s="42">
        <v>112</v>
      </c>
      <c r="O909" s="42">
        <v>17</v>
      </c>
      <c r="P909" s="42">
        <f t="shared" si="62"/>
        <v>6.5882352941176467</v>
      </c>
      <c r="Q909" s="110"/>
      <c r="R909" s="42"/>
      <c r="S909" s="184">
        <v>3</v>
      </c>
      <c r="T909" s="42">
        <f>INVENTARIO[[#This Row],[Costo Unitario (USD)]]+INVENTARIO[[#This Row],[Costo Envío (USD)]]</f>
        <v>9.5882352941176467</v>
      </c>
      <c r="U909" s="168">
        <f>INVENTARIO[[#This Row],[Costo total]]*1.5</f>
        <v>14.382352941176471</v>
      </c>
      <c r="V909" s="185">
        <v>20</v>
      </c>
      <c r="W909" s="42">
        <f>INVENTARIO[[#This Row],[Precio Final]]-INVENTARIO[[#This Row],[Costo total]]</f>
        <v>10.411764705882353</v>
      </c>
      <c r="X909" s="42">
        <f>INVENTARIO[[#This Row],[Ganancia Unitaria]]*INVENTARIO[[#This Row],[Salidas]]</f>
        <v>10.411764705882353</v>
      </c>
      <c r="Y909" s="42" t="s">
        <v>2824</v>
      </c>
      <c r="Z909" s="20">
        <f>INVENTARIO[[#This Row],[Costo Envío (USD)]]*INVENTARIO[[#This Row],[Entradas]]</f>
        <v>3</v>
      </c>
      <c r="AA909" s="20">
        <f>INVENTARIO[[#This Row],[Costo total]]*INVENTARIO[[#This Row],[Entradas]]</f>
        <v>9.5882352941176467</v>
      </c>
      <c r="AB909" s="172">
        <f>INVENTARIO[[#This Row],[Stock Actual]]*INVENTARIO[[#This Row],[Costo total]]</f>
        <v>0</v>
      </c>
    </row>
    <row r="910" spans="1:28" ht="55" customHeight="1" x14ac:dyDescent="0.15">
      <c r="A910" s="42" t="s">
        <v>2603</v>
      </c>
      <c r="B910" s="180"/>
      <c r="C910" s="22" t="s">
        <v>12</v>
      </c>
      <c r="D910" s="181" t="s">
        <v>2675</v>
      </c>
      <c r="E910" s="178" t="s">
        <v>2709</v>
      </c>
      <c r="F910" s="179" t="s">
        <v>698</v>
      </c>
      <c r="G910" s="182" t="s">
        <v>164</v>
      </c>
      <c r="H910" s="171">
        <f>INVENTARIO[[#This Row],[Precio Final]]</f>
        <v>20</v>
      </c>
      <c r="I910" s="183">
        <f t="shared" si="61"/>
        <v>14.382352941176471</v>
      </c>
      <c r="J910" s="120">
        <v>1</v>
      </c>
      <c r="K910" s="112">
        <f>SUMIFS(VENTAS[Cantidad],VENTAS[Código del producto Vendido],INVENTARIO[[#This Row],[Code]])</f>
        <v>0</v>
      </c>
      <c r="L910" s="110">
        <f>INVENTARIO[[#This Row],[Entradas]]-INVENTARIO[[#This Row],[Salidas]]</f>
        <v>1</v>
      </c>
      <c r="M910" s="171">
        <f>INVENTARIO[[#This Row],[Precio Final]]*10%</f>
        <v>2</v>
      </c>
      <c r="N910" s="42">
        <v>112</v>
      </c>
      <c r="O910" s="42">
        <v>17</v>
      </c>
      <c r="P910" s="42">
        <f t="shared" si="62"/>
        <v>6.5882352941176467</v>
      </c>
      <c r="Q910" s="110"/>
      <c r="R910" s="42"/>
      <c r="S910" s="184">
        <v>3</v>
      </c>
      <c r="T910" s="42">
        <f>INVENTARIO[[#This Row],[Costo Unitario (USD)]]+INVENTARIO[[#This Row],[Costo Envío (USD)]]</f>
        <v>9.5882352941176467</v>
      </c>
      <c r="U910" s="168">
        <f>INVENTARIO[[#This Row],[Costo total]]*1.5</f>
        <v>14.382352941176471</v>
      </c>
      <c r="V910" s="185">
        <v>20</v>
      </c>
      <c r="W910" s="42">
        <f>INVENTARIO[[#This Row],[Precio Final]]-INVENTARIO[[#This Row],[Costo total]]</f>
        <v>10.411764705882353</v>
      </c>
      <c r="X910" s="42">
        <f>INVENTARIO[[#This Row],[Ganancia Unitaria]]*INVENTARIO[[#This Row],[Salidas]]</f>
        <v>0</v>
      </c>
      <c r="Y910" s="42" t="s">
        <v>2824</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2641</v>
      </c>
      <c r="B911" s="180"/>
      <c r="C911" s="22" t="s">
        <v>12</v>
      </c>
      <c r="D911" s="181" t="s">
        <v>2681</v>
      </c>
      <c r="E911" s="178" t="s">
        <v>2637</v>
      </c>
      <c r="F911" s="179" t="s">
        <v>2639</v>
      </c>
      <c r="G911" s="182" t="s">
        <v>164</v>
      </c>
      <c r="H911" s="171">
        <f>INVENTARIO[[#This Row],[Precio Final]]</f>
        <v>8</v>
      </c>
      <c r="I911" s="183">
        <f t="shared" si="61"/>
        <v>6.3529411764705888</v>
      </c>
      <c r="J911" s="120">
        <v>2</v>
      </c>
      <c r="K911" s="112">
        <f>SUMIFS(VENTAS[Cantidad],VENTAS[Código del producto Vendido],INVENTARIO[[#This Row],[Code]])</f>
        <v>1</v>
      </c>
      <c r="L911" s="110">
        <f>INVENTARIO[[#This Row],[Entradas]]-INVENTARIO[[#This Row],[Salidas]]</f>
        <v>1</v>
      </c>
      <c r="M911" s="171">
        <f>INVENTARIO[[#This Row],[Precio Final]]*10%</f>
        <v>0.8</v>
      </c>
      <c r="N911" s="42">
        <v>55</v>
      </c>
      <c r="O911" s="42">
        <v>17</v>
      </c>
      <c r="P911" s="42">
        <f t="shared" si="62"/>
        <v>3.2352941176470589</v>
      </c>
      <c r="Q911" s="110"/>
      <c r="R911" s="42"/>
      <c r="S911" s="184">
        <v>1</v>
      </c>
      <c r="T911" s="42">
        <f>INVENTARIO[[#This Row],[Costo Unitario (USD)]]+INVENTARIO[[#This Row],[Costo Envío (USD)]]</f>
        <v>4.2352941176470589</v>
      </c>
      <c r="U911" s="168">
        <f>INVENTARIO[[#This Row],[Costo total]]*1.5</f>
        <v>6.3529411764705888</v>
      </c>
      <c r="V911" s="185">
        <v>8</v>
      </c>
      <c r="W911" s="42">
        <f>INVENTARIO[[#This Row],[Precio Final]]-INVENTARIO[[#This Row],[Costo total]]</f>
        <v>3.7647058823529411</v>
      </c>
      <c r="X911" s="42">
        <f>INVENTARIO[[#This Row],[Ganancia Unitaria]]*INVENTARIO[[#This Row],[Salidas]]</f>
        <v>3.7647058823529411</v>
      </c>
      <c r="Y911" s="42" t="s">
        <v>2824</v>
      </c>
      <c r="Z911" s="20">
        <f>INVENTARIO[[#This Row],[Costo Envío (USD)]]*INVENTARIO[[#This Row],[Entradas]]</f>
        <v>2</v>
      </c>
      <c r="AA911" s="20">
        <f>INVENTARIO[[#This Row],[Costo total]]*INVENTARIO[[#This Row],[Entradas]]</f>
        <v>8.4705882352941178</v>
      </c>
      <c r="AB911" s="172">
        <f>INVENTARIO[[#This Row],[Stock Actual]]*INVENTARIO[[#This Row],[Costo total]]</f>
        <v>4.2352941176470589</v>
      </c>
    </row>
    <row r="912" spans="1:28" ht="55" customHeight="1" x14ac:dyDescent="0.15">
      <c r="A912" s="42" t="s">
        <v>2640</v>
      </c>
      <c r="B912" s="180"/>
      <c r="C912" s="22" t="s">
        <v>12</v>
      </c>
      <c r="D912" s="181" t="s">
        <v>2681</v>
      </c>
      <c r="E912" s="178" t="s">
        <v>2638</v>
      </c>
      <c r="F912" s="179" t="s">
        <v>2639</v>
      </c>
      <c r="G912" s="182" t="s">
        <v>164</v>
      </c>
      <c r="H912" s="171">
        <f>INVENTARIO[[#This Row],[Precio Final]]</f>
        <v>8</v>
      </c>
      <c r="I912" s="183">
        <f t="shared" si="61"/>
        <v>5.6470588235294112</v>
      </c>
      <c r="J912" s="120">
        <v>2</v>
      </c>
      <c r="K912" s="112">
        <f>SUMIFS(VENTAS[Cantidad],VENTAS[Código del producto Vendido],INVENTARIO[[#This Row],[Code]])</f>
        <v>0</v>
      </c>
      <c r="L912" s="110">
        <f>INVENTARIO[[#This Row],[Entradas]]-INVENTARIO[[#This Row],[Salidas]]</f>
        <v>2</v>
      </c>
      <c r="M912" s="171">
        <f>INVENTARIO[[#This Row],[Precio Final]]*10%</f>
        <v>0.8</v>
      </c>
      <c r="N912" s="42">
        <v>47</v>
      </c>
      <c r="O912" s="42">
        <v>17</v>
      </c>
      <c r="P912" s="42">
        <f t="shared" si="62"/>
        <v>2.7647058823529411</v>
      </c>
      <c r="Q912" s="110"/>
      <c r="R912" s="42"/>
      <c r="S912" s="184">
        <v>1</v>
      </c>
      <c r="T912" s="42">
        <f>INVENTARIO[[#This Row],[Costo Unitario (USD)]]+INVENTARIO[[#This Row],[Costo Envío (USD)]]</f>
        <v>3.7647058823529411</v>
      </c>
      <c r="U912" s="168">
        <f>INVENTARIO[[#This Row],[Costo total]]*1.5</f>
        <v>5.6470588235294112</v>
      </c>
      <c r="V912" s="185">
        <v>8</v>
      </c>
      <c r="W912" s="42">
        <f>INVENTARIO[[#This Row],[Precio Final]]-INVENTARIO[[#This Row],[Costo total]]</f>
        <v>4.2352941176470589</v>
      </c>
      <c r="X912" s="42">
        <f>INVENTARIO[[#This Row],[Ganancia Unitaria]]*INVENTARIO[[#This Row],[Salidas]]</f>
        <v>0</v>
      </c>
      <c r="Y912" s="42" t="s">
        <v>2824</v>
      </c>
      <c r="Z912" s="20">
        <f>INVENTARIO[[#This Row],[Costo Envío (USD)]]*INVENTARIO[[#This Row],[Entradas]]</f>
        <v>2</v>
      </c>
      <c r="AA912" s="20">
        <f>INVENTARIO[[#This Row],[Costo total]]*INVENTARIO[[#This Row],[Entradas]]</f>
        <v>7.5294117647058822</v>
      </c>
      <c r="AB912" s="172">
        <f>INVENTARIO[[#This Row],[Stock Actual]]*INVENTARIO[[#This Row],[Costo total]]</f>
        <v>7.5294117647058822</v>
      </c>
    </row>
    <row r="913" spans="1:28" ht="55" customHeight="1" x14ac:dyDescent="0.15">
      <c r="A913" s="186" t="s">
        <v>2593</v>
      </c>
      <c r="B913" s="22"/>
      <c r="C913" s="22" t="s">
        <v>12</v>
      </c>
      <c r="D913" s="186" t="s">
        <v>2656</v>
      </c>
      <c r="E913" s="186" t="s">
        <v>2583</v>
      </c>
      <c r="F913" s="186" t="s">
        <v>2577</v>
      </c>
      <c r="G913" s="186" t="s">
        <v>164</v>
      </c>
      <c r="H913" s="171">
        <f>INVENTARIO[[#This Row],[Precio Final]]</f>
        <v>2</v>
      </c>
      <c r="I913" s="186">
        <f t="shared" si="61"/>
        <v>2.0867647058823531</v>
      </c>
      <c r="J913" s="186">
        <v>3</v>
      </c>
      <c r="K913" s="112">
        <f>SUMIFS(VENTAS[Cantidad],VENTAS[Código del producto Vendido],INVENTARIO[[#This Row],[Code]])</f>
        <v>3</v>
      </c>
      <c r="L913" s="186">
        <f>INVENTARIO[[#This Row],[Entradas]]-INVENTARIO[[#This Row],[Salidas]]</f>
        <v>0</v>
      </c>
      <c r="M913" s="171">
        <f>INVENTARIO[[#This Row],[Precio Final]]*10%</f>
        <v>0.2</v>
      </c>
      <c r="N913" s="190">
        <v>16</v>
      </c>
      <c r="O913" s="190">
        <v>17</v>
      </c>
      <c r="P913" s="189">
        <f t="shared" si="62"/>
        <v>0.94117647058823528</v>
      </c>
      <c r="Q913" s="186"/>
      <c r="R913" s="186"/>
      <c r="S913" s="186">
        <v>0.45</v>
      </c>
      <c r="T913" s="42">
        <f>INVENTARIO[[#This Row],[Costo Unitario (USD)]]+INVENTARIO[[#This Row],[Costo Envío (USD)]]</f>
        <v>1.3911764705882352</v>
      </c>
      <c r="U913" s="189">
        <f>INVENTARIO[[#This Row],[Costo total]]*1.5</f>
        <v>2.0867647058823531</v>
      </c>
      <c r="V913" s="190">
        <v>2</v>
      </c>
      <c r="W913" s="190">
        <f>INVENTARIO[[#This Row],[Precio Final]]-INVENTARIO[[#This Row],[Costo total]]</f>
        <v>0.60882352941176476</v>
      </c>
      <c r="X913" s="186">
        <f>INVENTARIO[[#This Row],[Ganancia Unitaria]]*INVENTARIO[[#This Row],[Salidas]]</f>
        <v>1.8264705882352943</v>
      </c>
      <c r="Y913" s="42" t="s">
        <v>2824</v>
      </c>
      <c r="Z913" s="20">
        <f>INVENTARIO[[#This Row],[Costo Envío (USD)]]*INVENTARIO[[#This Row],[Entradas]]</f>
        <v>1.35</v>
      </c>
      <c r="AA913" s="20">
        <f>INVENTARIO[[#This Row],[Costo total]]*INVENTARIO[[#This Row],[Entradas]]</f>
        <v>4.1735294117647062</v>
      </c>
      <c r="AB913" s="172">
        <f>INVENTARIO[[#This Row],[Stock Actual]]*INVENTARIO[[#This Row],[Costo total]]</f>
        <v>0</v>
      </c>
    </row>
    <row r="914" spans="1:28" ht="55" customHeight="1" x14ac:dyDescent="0.15">
      <c r="A914" s="42" t="s">
        <v>2594</v>
      </c>
      <c r="B914" s="180"/>
      <c r="C914" s="22" t="s">
        <v>12</v>
      </c>
      <c r="D914" s="181" t="s">
        <v>2917</v>
      </c>
      <c r="E914" s="178" t="s">
        <v>2583</v>
      </c>
      <c r="F914" s="179" t="s">
        <v>2584</v>
      </c>
      <c r="G914" s="182" t="s">
        <v>164</v>
      </c>
      <c r="H914" s="171">
        <f>INVENTARIO[[#This Row],[Precio Final]]</f>
        <v>2</v>
      </c>
      <c r="I914" s="183">
        <f t="shared" si="61"/>
        <v>2.0867647058823531</v>
      </c>
      <c r="J914" s="120">
        <v>3</v>
      </c>
      <c r="K914" s="112">
        <f>SUMIFS(VENTAS[Cantidad],VENTAS[Código del producto Vendido],INVENTARIO[[#This Row],[Code]])</f>
        <v>2</v>
      </c>
      <c r="L914" s="110">
        <f>INVENTARIO[[#This Row],[Entradas]]-INVENTARIO[[#This Row],[Salidas]]</f>
        <v>1</v>
      </c>
      <c r="M914" s="171">
        <f>INVENTARIO[[#This Row],[Precio Final]]*10%</f>
        <v>0.2</v>
      </c>
      <c r="N914" s="42">
        <v>16</v>
      </c>
      <c r="O914" s="42">
        <v>17</v>
      </c>
      <c r="P914" s="42">
        <f t="shared" si="62"/>
        <v>0.94117647058823528</v>
      </c>
      <c r="Q914" s="110"/>
      <c r="R914" s="42"/>
      <c r="S914" s="184">
        <v>0.45</v>
      </c>
      <c r="T914" s="42">
        <f>INVENTARIO[[#This Row],[Costo Unitario (USD)]]+INVENTARIO[[#This Row],[Costo Envío (USD)]]</f>
        <v>1.3911764705882352</v>
      </c>
      <c r="U914" s="168">
        <f>INVENTARIO[[#This Row],[Costo total]]*1.5</f>
        <v>2.0867647058823531</v>
      </c>
      <c r="V914" s="185">
        <v>2</v>
      </c>
      <c r="W914" s="42">
        <f>INVENTARIO[[#This Row],[Precio Final]]-INVENTARIO[[#This Row],[Costo total]]</f>
        <v>0.60882352941176476</v>
      </c>
      <c r="X914" s="42">
        <f>INVENTARIO[[#This Row],[Ganancia Unitaria]]*INVENTARIO[[#This Row],[Salidas]]</f>
        <v>1.2176470588235295</v>
      </c>
      <c r="Y914" s="42" t="s">
        <v>2824</v>
      </c>
      <c r="Z914" s="20">
        <f>INVENTARIO[[#This Row],[Costo Envío (USD)]]*INVENTARIO[[#This Row],[Entradas]]</f>
        <v>1.35</v>
      </c>
      <c r="AA914" s="20">
        <f>INVENTARIO[[#This Row],[Costo total]]*INVENTARIO[[#This Row],[Entradas]]</f>
        <v>4.1735294117647062</v>
      </c>
      <c r="AB914" s="172">
        <f>INVENTARIO[[#This Row],[Stock Actual]]*INVENTARIO[[#This Row],[Costo total]]</f>
        <v>1.3911764705882352</v>
      </c>
    </row>
    <row r="915" spans="1:28" ht="55" customHeight="1" x14ac:dyDescent="0.15">
      <c r="A915" s="42" t="s">
        <v>2595</v>
      </c>
      <c r="B915" s="180"/>
      <c r="C915" s="22" t="s">
        <v>12</v>
      </c>
      <c r="D915" s="181" t="s">
        <v>2656</v>
      </c>
      <c r="E915" s="178" t="s">
        <v>2583</v>
      </c>
      <c r="F915" s="179" t="s">
        <v>2585</v>
      </c>
      <c r="G915" s="182" t="s">
        <v>164</v>
      </c>
      <c r="H915" s="171">
        <f>INVENTARIO[[#This Row],[Precio Final]]</f>
        <v>2</v>
      </c>
      <c r="I915" s="183">
        <f t="shared" si="61"/>
        <v>2.0867647058823531</v>
      </c>
      <c r="J915" s="120">
        <v>3</v>
      </c>
      <c r="K915" s="112">
        <f>SUMIFS(VENTAS[Cantidad],VENTAS[Código del producto Vendido],INVENTARIO[[#This Row],[Code]])</f>
        <v>3</v>
      </c>
      <c r="L915" s="110">
        <f>INVENTARIO[[#This Row],[Entradas]]-INVENTARIO[[#This Row],[Salidas]]</f>
        <v>0</v>
      </c>
      <c r="M915" s="171">
        <f>INVENTARIO[[#This Row],[Precio Final]]*10%</f>
        <v>0.2</v>
      </c>
      <c r="N915" s="42">
        <v>16</v>
      </c>
      <c r="O915" s="42">
        <v>17</v>
      </c>
      <c r="P915" s="42">
        <f t="shared" si="62"/>
        <v>0.94117647058823528</v>
      </c>
      <c r="Q915" s="110"/>
      <c r="R915" s="42"/>
      <c r="S915" s="184">
        <v>0.45</v>
      </c>
      <c r="T915" s="42">
        <f>INVENTARIO[[#This Row],[Costo Unitario (USD)]]+INVENTARIO[[#This Row],[Costo Envío (USD)]]</f>
        <v>1.3911764705882352</v>
      </c>
      <c r="U915" s="168">
        <f>INVENTARIO[[#This Row],[Costo total]]*1.5</f>
        <v>2.0867647058823531</v>
      </c>
      <c r="V915" s="185">
        <v>2</v>
      </c>
      <c r="W915" s="42">
        <f>INVENTARIO[[#This Row],[Precio Final]]-INVENTARIO[[#This Row],[Costo total]]</f>
        <v>0.60882352941176476</v>
      </c>
      <c r="X915" s="42">
        <f>INVENTARIO[[#This Row],[Ganancia Unitaria]]*INVENTARIO[[#This Row],[Salidas]]</f>
        <v>1.8264705882352943</v>
      </c>
      <c r="Y915" s="42" t="s">
        <v>2824</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2596</v>
      </c>
      <c r="B916" s="180"/>
      <c r="C916" s="22" t="s">
        <v>12</v>
      </c>
      <c r="D916" s="181" t="s">
        <v>2899</v>
      </c>
      <c r="E916" s="178" t="s">
        <v>2586</v>
      </c>
      <c r="F916" s="179" t="s">
        <v>695</v>
      </c>
      <c r="G916" s="182" t="s">
        <v>164</v>
      </c>
      <c r="H916" s="171">
        <f>INVENTARIO[[#This Row],[Precio Final]]</f>
        <v>25</v>
      </c>
      <c r="I916" s="183">
        <f t="shared" si="61"/>
        <v>19.411764705882355</v>
      </c>
      <c r="J916" s="120">
        <v>2</v>
      </c>
      <c r="K916" s="112">
        <f>SUMIFS(VENTAS[Cantidad],VENTAS[Código del producto Vendido],INVENTARIO[[#This Row],[Code]])</f>
        <v>0</v>
      </c>
      <c r="L916" s="110">
        <f>INVENTARIO[[#This Row],[Entradas]]-INVENTARIO[[#This Row],[Salidas]]</f>
        <v>2</v>
      </c>
      <c r="M916" s="171">
        <f>INVENTARIO[[#This Row],[Precio Final]]*10%</f>
        <v>2.5</v>
      </c>
      <c r="N916" s="42">
        <v>169</v>
      </c>
      <c r="O916" s="42">
        <v>17</v>
      </c>
      <c r="P916" s="42">
        <f t="shared" si="62"/>
        <v>9.9411764705882355</v>
      </c>
      <c r="Q916" s="110"/>
      <c r="R916" s="42"/>
      <c r="S916" s="184">
        <v>3</v>
      </c>
      <c r="T916" s="42">
        <f>INVENTARIO[[#This Row],[Costo Unitario (USD)]]+INVENTARIO[[#This Row],[Costo Envío (USD)]]</f>
        <v>12.941176470588236</v>
      </c>
      <c r="U916" s="168">
        <f>INVENTARIO[[#This Row],[Costo total]]*1.5</f>
        <v>19.411764705882355</v>
      </c>
      <c r="V916" s="185">
        <v>25</v>
      </c>
      <c r="W916" s="42">
        <f>INVENTARIO[[#This Row],[Precio Final]]-INVENTARIO[[#This Row],[Costo total]]</f>
        <v>12.058823529411764</v>
      </c>
      <c r="X916" s="42">
        <f>INVENTARIO[[#This Row],[Ganancia Unitaria]]*INVENTARIO[[#This Row],[Salidas]]</f>
        <v>0</v>
      </c>
      <c r="Y916" s="42" t="s">
        <v>2824</v>
      </c>
      <c r="Z916" s="20">
        <f>INVENTARIO[[#This Row],[Costo Envío (USD)]]*INVENTARIO[[#This Row],[Entradas]]</f>
        <v>6</v>
      </c>
      <c r="AA916" s="20">
        <f>INVENTARIO[[#This Row],[Costo total]]*INVENTARIO[[#This Row],[Entradas]]</f>
        <v>25.882352941176471</v>
      </c>
      <c r="AB916" s="172">
        <f>INVENTARIO[[#This Row],[Stock Actual]]*INVENTARIO[[#This Row],[Costo total]]</f>
        <v>25.882352941176471</v>
      </c>
    </row>
    <row r="917" spans="1:28" ht="55" customHeight="1" x14ac:dyDescent="0.15">
      <c r="A917" s="42" t="s">
        <v>2597</v>
      </c>
      <c r="B917" s="180"/>
      <c r="C917" s="22" t="s">
        <v>12</v>
      </c>
      <c r="D917" s="181" t="s">
        <v>2696</v>
      </c>
      <c r="E917" s="178" t="s">
        <v>2587</v>
      </c>
      <c r="F917" s="179" t="s">
        <v>699</v>
      </c>
      <c r="G917" s="182" t="s">
        <v>164</v>
      </c>
      <c r="H917" s="171">
        <f>INVENTARIO[[#This Row],[Precio Final]]</f>
        <v>28</v>
      </c>
      <c r="I917" s="183">
        <f t="shared" si="61"/>
        <v>30.794117647058826</v>
      </c>
      <c r="J917" s="120">
        <v>1</v>
      </c>
      <c r="K917" s="112">
        <f>SUMIFS(VENTAS[Cantidad],VENTAS[Código del producto Vendido],INVENTARIO[[#This Row],[Code]])</f>
        <v>0</v>
      </c>
      <c r="L917" s="110">
        <f>INVENTARIO[[#This Row],[Entradas]]-INVENTARIO[[#This Row],[Salidas]]</f>
        <v>1</v>
      </c>
      <c r="M917" s="171">
        <f>INVENTARIO[[#This Row],[Precio Final]]*10%</f>
        <v>2.8000000000000003</v>
      </c>
      <c r="N917" s="42">
        <v>264</v>
      </c>
      <c r="O917" s="42">
        <v>17</v>
      </c>
      <c r="P917" s="42">
        <f t="shared" si="62"/>
        <v>15.529411764705882</v>
      </c>
      <c r="Q917" s="110"/>
      <c r="R917" s="42"/>
      <c r="S917" s="184">
        <v>5</v>
      </c>
      <c r="T917" s="42">
        <f>INVENTARIO[[#This Row],[Costo Unitario (USD)]]+INVENTARIO[[#This Row],[Costo Envío (USD)]]</f>
        <v>20.529411764705884</v>
      </c>
      <c r="U917" s="168">
        <f>INVENTARIO[[#This Row],[Costo total]]*1.5</f>
        <v>30.794117647058826</v>
      </c>
      <c r="V917" s="185">
        <v>28</v>
      </c>
      <c r="W917" s="42">
        <f>INVENTARIO[[#This Row],[Precio Final]]-INVENTARIO[[#This Row],[Costo total]]</f>
        <v>7.470588235294116</v>
      </c>
      <c r="X917" s="42">
        <f>INVENTARIO[[#This Row],[Ganancia Unitaria]]*INVENTARIO[[#This Row],[Salidas]]</f>
        <v>0</v>
      </c>
      <c r="Y917" s="42" t="s">
        <v>2824</v>
      </c>
      <c r="Z917" s="20">
        <f>INVENTARIO[[#This Row],[Costo Envío (USD)]]*INVENTARIO[[#This Row],[Entradas]]</f>
        <v>5</v>
      </c>
      <c r="AA917" s="20">
        <f>INVENTARIO[[#This Row],[Costo total]]*INVENTARIO[[#This Row],[Entradas]]</f>
        <v>20.529411764705884</v>
      </c>
      <c r="AB917" s="172">
        <f>INVENTARIO[[#This Row],[Stock Actual]]*INVENTARIO[[#This Row],[Costo total]]</f>
        <v>20.529411764705884</v>
      </c>
    </row>
    <row r="918" spans="1:28" ht="55" customHeight="1" x14ac:dyDescent="0.15">
      <c r="A918" s="186" t="s">
        <v>2600</v>
      </c>
      <c r="B918" s="186"/>
      <c r="C918" s="187" t="s">
        <v>12</v>
      </c>
      <c r="D918" s="187" t="s">
        <v>2916</v>
      </c>
      <c r="E918" s="186" t="s">
        <v>2588</v>
      </c>
      <c r="F918" s="186" t="s">
        <v>2327</v>
      </c>
      <c r="G918" s="186" t="s">
        <v>164</v>
      </c>
      <c r="H918" s="171">
        <f>INVENTARIO[[#This Row],[Precio Final]]</f>
        <v>3</v>
      </c>
      <c r="I918" s="183">
        <f t="shared" si="61"/>
        <v>2.6029411764705883</v>
      </c>
      <c r="J918" s="186">
        <v>3</v>
      </c>
      <c r="K918" s="112">
        <f>SUMIFS(VENTAS[Cantidad],VENTAS[Código del producto Vendido],INVENTARIO[[#This Row],[Code]])</f>
        <v>2</v>
      </c>
      <c r="L918" s="110">
        <f>INVENTARIO[[#This Row],[Entradas]]-INVENTARIO[[#This Row],[Salidas]]</f>
        <v>1</v>
      </c>
      <c r="M918" s="171">
        <f>INVENTARIO[[#This Row],[Precio Final]]*10%</f>
        <v>0.30000000000000004</v>
      </c>
      <c r="N918" s="186">
        <v>21</v>
      </c>
      <c r="O918" s="186">
        <v>17</v>
      </c>
      <c r="P918" s="190">
        <f t="shared" si="62"/>
        <v>1.2352941176470589</v>
      </c>
      <c r="Q918" s="186"/>
      <c r="R918" s="186"/>
      <c r="S918" s="186">
        <v>0.5</v>
      </c>
      <c r="T918" s="42">
        <f>INVENTARIO[[#This Row],[Costo Unitario (USD)]]+INVENTARIO[[#This Row],[Costo Envío (USD)]]</f>
        <v>1.7352941176470589</v>
      </c>
      <c r="U918" s="168">
        <f>INVENTARIO[[#This Row],[Costo total]]*1.5</f>
        <v>2.6029411764705883</v>
      </c>
      <c r="V918" s="186">
        <v>3</v>
      </c>
      <c r="W918" s="186">
        <f>INVENTARIO[[#This Row],[Precio Final]]-INVENTARIO[[#This Row],[Costo total]]</f>
        <v>1.2647058823529411</v>
      </c>
      <c r="X918" s="186">
        <f>INVENTARIO[[#This Row],[Ganancia Unitaria]]*INVENTARIO[[#This Row],[Salidas]]</f>
        <v>2.5294117647058822</v>
      </c>
      <c r="Y918" s="42" t="s">
        <v>2824</v>
      </c>
      <c r="Z918" s="20">
        <f>INVENTARIO[[#This Row],[Costo Envío (USD)]]*INVENTARIO[[#This Row],[Entradas]]</f>
        <v>1.5</v>
      </c>
      <c r="AA918" s="20">
        <f>INVENTARIO[[#This Row],[Costo total]]*INVENTARIO[[#This Row],[Entradas]]</f>
        <v>5.2058823529411766</v>
      </c>
      <c r="AB918" s="172">
        <f>INVENTARIO[[#This Row],[Stock Actual]]*INVENTARIO[[#This Row],[Costo total]]</f>
        <v>1.7352941176470589</v>
      </c>
    </row>
    <row r="919" spans="1:28" ht="55" customHeight="1" x14ac:dyDescent="0.15">
      <c r="A919" s="42" t="s">
        <v>2601</v>
      </c>
      <c r="B919" s="42"/>
      <c r="C919" s="188" t="s">
        <v>12</v>
      </c>
      <c r="D919" s="188" t="s">
        <v>2916</v>
      </c>
      <c r="E919" s="42" t="s">
        <v>2589</v>
      </c>
      <c r="F919" s="42" t="s">
        <v>2327</v>
      </c>
      <c r="G919" s="42" t="s">
        <v>2590</v>
      </c>
      <c r="H919" s="171">
        <f>INVENTARIO[[#This Row],[Precio Final]]</f>
        <v>3</v>
      </c>
      <c r="I919" s="42">
        <f t="shared" si="61"/>
        <v>2.8676470588235294</v>
      </c>
      <c r="J919" s="186">
        <v>3</v>
      </c>
      <c r="K919" s="112">
        <f>SUMIFS(VENTAS[Cantidad],VENTAS[Código del producto Vendido],INVENTARIO[[#This Row],[Code]])</f>
        <v>3</v>
      </c>
      <c r="L919" s="110">
        <f>INVENTARIO[[#This Row],[Entradas]]-INVENTARIO[[#This Row],[Salidas]]</f>
        <v>0</v>
      </c>
      <c r="M919" s="171">
        <f>INVENTARIO[[#This Row],[Precio Final]]*10%</f>
        <v>0.30000000000000004</v>
      </c>
      <c r="N919" s="42">
        <v>24</v>
      </c>
      <c r="O919" s="42">
        <v>17</v>
      </c>
      <c r="P919" s="42">
        <f t="shared" si="62"/>
        <v>1.411764705882353</v>
      </c>
      <c r="Q919" s="42"/>
      <c r="R919" s="42"/>
      <c r="S919" s="42">
        <v>0.5</v>
      </c>
      <c r="T919" s="42">
        <f>INVENTARIO[[#This Row],[Costo Unitario (USD)]]+INVENTARIO[[#This Row],[Costo Envío (USD)]]</f>
        <v>1.911764705882353</v>
      </c>
      <c r="U919" s="168">
        <f>INVENTARIO[[#This Row],[Costo total]]*1.5</f>
        <v>2.8676470588235294</v>
      </c>
      <c r="V919" s="42">
        <v>3</v>
      </c>
      <c r="W919" s="42">
        <f>INVENTARIO[[#This Row],[Precio Final]]-INVENTARIO[[#This Row],[Costo total]]</f>
        <v>1.088235294117647</v>
      </c>
      <c r="X919" s="42">
        <f>INVENTARIO[[#This Row],[Ganancia Unitaria]]*INVENTARIO[[#This Row],[Salidas]]</f>
        <v>3.2647058823529411</v>
      </c>
      <c r="Y919" s="42" t="s">
        <v>2824</v>
      </c>
      <c r="Z919" s="20">
        <f>INVENTARIO[[#This Row],[Costo Envío (USD)]]*INVENTARIO[[#This Row],[Entradas]]</f>
        <v>1.5</v>
      </c>
      <c r="AA919" s="20">
        <f>INVENTARIO[[#This Row],[Costo total]]*INVENTARIO[[#This Row],[Entradas]]</f>
        <v>5.7352941176470589</v>
      </c>
      <c r="AB919" s="172">
        <f>INVENTARIO[[#This Row],[Stock Actual]]*INVENTARIO[[#This Row],[Costo total]]</f>
        <v>0</v>
      </c>
    </row>
    <row r="920" spans="1:28" ht="55" customHeight="1" x14ac:dyDescent="0.15">
      <c r="A920" s="42" t="s">
        <v>2598</v>
      </c>
      <c r="B920" s="180"/>
      <c r="C920" s="22" t="s">
        <v>12</v>
      </c>
      <c r="D920" s="181" t="s">
        <v>2695</v>
      </c>
      <c r="E920" s="178" t="s">
        <v>2591</v>
      </c>
      <c r="F920" s="179" t="s">
        <v>695</v>
      </c>
      <c r="G920" s="182" t="s">
        <v>164</v>
      </c>
      <c r="H920" s="171">
        <f>INVENTARIO[[#This Row],[Precio Final]]</f>
        <v>30</v>
      </c>
      <c r="I920" s="183">
        <f t="shared" si="61"/>
        <v>34.411764705882355</v>
      </c>
      <c r="J920" s="120">
        <v>2</v>
      </c>
      <c r="K920" s="112">
        <f>SUMIFS(VENTAS[Cantidad],VENTAS[Código del producto Vendido],INVENTARIO[[#This Row],[Code]])</f>
        <v>0</v>
      </c>
      <c r="L920" s="110">
        <f>INVENTARIO[[#This Row],[Entradas]]-INVENTARIO[[#This Row],[Salidas]]</f>
        <v>2</v>
      </c>
      <c r="M920" s="171">
        <f>INVENTARIO[[#This Row],[Precio Final]]*10%</f>
        <v>3</v>
      </c>
      <c r="N920" s="42">
        <v>305</v>
      </c>
      <c r="O920" s="42">
        <v>17</v>
      </c>
      <c r="P920" s="42">
        <f t="shared" si="62"/>
        <v>17.941176470588236</v>
      </c>
      <c r="Q920" s="110"/>
      <c r="R920" s="42"/>
      <c r="S920" s="184">
        <v>5</v>
      </c>
      <c r="T920" s="42">
        <f>INVENTARIO[[#This Row],[Costo Unitario (USD)]]+INVENTARIO[[#This Row],[Costo Envío (USD)]]</f>
        <v>22.941176470588236</v>
      </c>
      <c r="U920" s="168">
        <f>INVENTARIO[[#This Row],[Costo total]]*1.5</f>
        <v>34.411764705882355</v>
      </c>
      <c r="V920" s="185">
        <v>30</v>
      </c>
      <c r="W920" s="42">
        <f>INVENTARIO[[#This Row],[Precio Final]]-INVENTARIO[[#This Row],[Costo total]]</f>
        <v>7.0588235294117645</v>
      </c>
      <c r="X920" s="42">
        <f>INVENTARIO[[#This Row],[Ganancia Unitaria]]*INVENTARIO[[#This Row],[Salidas]]</f>
        <v>0</v>
      </c>
      <c r="Y920" s="42" t="s">
        <v>2824</v>
      </c>
      <c r="Z920" s="20">
        <f>INVENTARIO[[#This Row],[Costo Envío (USD)]]*INVENTARIO[[#This Row],[Entradas]]</f>
        <v>10</v>
      </c>
      <c r="AA920" s="20">
        <f>INVENTARIO[[#This Row],[Costo total]]*INVENTARIO[[#This Row],[Entradas]]</f>
        <v>45.882352941176471</v>
      </c>
      <c r="AB920" s="172">
        <f>INVENTARIO[[#This Row],[Stock Actual]]*INVENTARIO[[#This Row],[Costo total]]</f>
        <v>45.882352941176471</v>
      </c>
    </row>
    <row r="921" spans="1:28" ht="55" customHeight="1" x14ac:dyDescent="0.15">
      <c r="A921" s="42" t="s">
        <v>2599</v>
      </c>
      <c r="B921" s="180"/>
      <c r="C921" s="22" t="s">
        <v>12</v>
      </c>
      <c r="D921" s="181" t="s">
        <v>2833</v>
      </c>
      <c r="E921" s="178" t="s">
        <v>2631</v>
      </c>
      <c r="F921" s="179" t="s">
        <v>697</v>
      </c>
      <c r="G921" s="182" t="s">
        <v>164</v>
      </c>
      <c r="H921" s="171">
        <f>INVENTARIO[[#This Row],[Precio Final]]</f>
        <v>0</v>
      </c>
      <c r="I921" s="183">
        <f t="shared" si="61"/>
        <v>10.147058823529411</v>
      </c>
      <c r="J921" s="120">
        <v>1</v>
      </c>
      <c r="K921" s="112">
        <f>SUMIFS(VENTAS[Cantidad],VENTAS[Código del producto Vendido],INVENTARIO[[#This Row],[Code]])</f>
        <v>0</v>
      </c>
      <c r="L921" s="110">
        <v>0</v>
      </c>
      <c r="M921" s="171">
        <f>INVENTARIO[[#This Row],[Precio Final]]*10%</f>
        <v>0</v>
      </c>
      <c r="N921" s="42">
        <v>115</v>
      </c>
      <c r="O921" s="42">
        <v>17</v>
      </c>
      <c r="P921" s="42">
        <f t="shared" si="62"/>
        <v>6.7647058823529411</v>
      </c>
      <c r="Q921" s="110"/>
      <c r="R921" s="42"/>
      <c r="S921" s="184">
        <f>Q921*R921/1000</f>
        <v>0</v>
      </c>
      <c r="T921" s="42">
        <f>INVENTARIO[[#This Row],[Costo Unitario (USD)]]+INVENTARIO[[#This Row],[Costo Envío (USD)]]</f>
        <v>6.7647058823529411</v>
      </c>
      <c r="U921" s="168">
        <f>INVENTARIO[[#This Row],[Costo total]]*1.5</f>
        <v>10.147058823529411</v>
      </c>
      <c r="V921" s="185"/>
      <c r="W921" s="42">
        <f>INVENTARIO[[#This Row],[Precio Final]]-INVENTARIO[[#This Row],[Costo total]]</f>
        <v>-6.7647058823529411</v>
      </c>
      <c r="X921" s="42">
        <f>INVENTARIO[[#This Row],[Ganancia Unitaria]]*INVENTARIO[[#This Row],[Salidas]]</f>
        <v>0</v>
      </c>
      <c r="Y921" s="42"/>
      <c r="Z921" s="20"/>
      <c r="AA921" s="20">
        <f>INVENTARIO[[#This Row],[Costo total]]*INVENTARIO[[#This Row],[Entradas]]</f>
        <v>6.7647058823529411</v>
      </c>
      <c r="AB921" s="172">
        <f>INVENTARIO[[#This Row],[Stock Actual]]*INVENTARIO[[#This Row],[Costo total]]</f>
        <v>0</v>
      </c>
    </row>
    <row r="922" spans="1:28" ht="55" customHeight="1" x14ac:dyDescent="0.15">
      <c r="A922" s="42" t="s">
        <v>2664</v>
      </c>
      <c r="B922" s="180"/>
      <c r="C922" s="22" t="s">
        <v>12</v>
      </c>
      <c r="D922" s="181" t="s">
        <v>2918</v>
      </c>
      <c r="E922" s="178" t="s">
        <v>2764</v>
      </c>
      <c r="F922" s="179" t="s">
        <v>2763</v>
      </c>
      <c r="G922" s="182" t="s">
        <v>1942</v>
      </c>
      <c r="H922" s="171">
        <f>INVENTARIO[[#This Row],[Precio Final]]</f>
        <v>22</v>
      </c>
      <c r="I922" s="183">
        <f>U922</f>
        <v>16.185000000000002</v>
      </c>
      <c r="J922" s="120">
        <v>3</v>
      </c>
      <c r="K922" s="112">
        <f>SUMIFS(VENTAS[Cantidad],VENTAS[Código del producto Vendido],INVENTARIO[[#This Row],[Code]])</f>
        <v>0</v>
      </c>
      <c r="L922" s="110">
        <f>INVENTARIO[[#This Row],[Entradas]]-INVENTARIO[[#This Row],[Salidas]]</f>
        <v>3</v>
      </c>
      <c r="M922" s="171">
        <f>INVENTARIO[[#This Row],[Precio Final]]*10%</f>
        <v>2.2000000000000002</v>
      </c>
      <c r="N922" s="42"/>
      <c r="O922" s="42"/>
      <c r="P922" s="42">
        <v>8.99</v>
      </c>
      <c r="Q922" s="110"/>
      <c r="R922" s="42"/>
      <c r="S922" s="184">
        <v>1.8</v>
      </c>
      <c r="T922" s="42">
        <f>INVENTARIO[[#This Row],[Costo Unitario (USD)]]+INVENTARIO[[#This Row],[Costo Envío (USD)]]</f>
        <v>10.790000000000001</v>
      </c>
      <c r="U922" s="168">
        <f>INVENTARIO[[#This Row],[Costo total]]*1.5</f>
        <v>16.185000000000002</v>
      </c>
      <c r="V922" s="185">
        <v>22</v>
      </c>
      <c r="W922" s="42">
        <f>INVENTARIO[[#This Row],[Precio Final]]-INVENTARIO[[#This Row],[Costo total]]</f>
        <v>11.209999999999999</v>
      </c>
      <c r="X922" s="42">
        <f>INVENTARIO[[#This Row],[Ganancia Unitaria]]*INVENTARIO[[#This Row],[Salidas]]</f>
        <v>0</v>
      </c>
      <c r="Y922" s="42" t="s">
        <v>2804</v>
      </c>
      <c r="Z922" s="20"/>
      <c r="AA922" s="20">
        <f>INVENTARIO[[#This Row],[Costo total]]*INVENTARIO[[#This Row],[Entradas]]</f>
        <v>32.370000000000005</v>
      </c>
      <c r="AB922" s="172">
        <v>0</v>
      </c>
    </row>
    <row r="923" spans="1:28" ht="55" customHeight="1" x14ac:dyDescent="0.15">
      <c r="A923" s="42" t="s">
        <v>2665</v>
      </c>
      <c r="B923" s="180"/>
      <c r="C923" s="22" t="s">
        <v>12</v>
      </c>
      <c r="D923" s="181" t="s">
        <v>2918</v>
      </c>
      <c r="E923" s="178" t="s">
        <v>2764</v>
      </c>
      <c r="F923" s="179" t="s">
        <v>2766</v>
      </c>
      <c r="G923" s="182" t="s">
        <v>1942</v>
      </c>
      <c r="H923" s="171">
        <f>INVENTARIO[[#This Row],[Precio Final]]</f>
        <v>22</v>
      </c>
      <c r="I923" s="183">
        <f>U923</f>
        <v>16.185000000000002</v>
      </c>
      <c r="J923" s="120">
        <v>2</v>
      </c>
      <c r="K923" s="112">
        <f>SUMIFS(VENTAS[Cantidad],VENTAS[Código del producto Vendido],INVENTARIO[[#This Row],[Code]])</f>
        <v>0</v>
      </c>
      <c r="L923" s="110">
        <f>INVENTARIO[[#This Row],[Entradas]]-INVENTARIO[[#This Row],[Salidas]]</f>
        <v>2</v>
      </c>
      <c r="M923" s="171">
        <f>INVENTARIO[[#This Row],[Precio Final]]*10%</f>
        <v>2.2000000000000002</v>
      </c>
      <c r="N923" s="42"/>
      <c r="O923" s="42"/>
      <c r="P923" s="42">
        <v>8.99</v>
      </c>
      <c r="Q923" s="110"/>
      <c r="R923" s="42"/>
      <c r="S923" s="177">
        <v>1.8</v>
      </c>
      <c r="T923" s="42">
        <f>INVENTARIO[[#This Row],[Costo Unitario (USD)]]+INVENTARIO[[#This Row],[Costo Envío (USD)]]</f>
        <v>10.790000000000001</v>
      </c>
      <c r="U923" s="168">
        <f>INVENTARIO[[#This Row],[Costo total]]*1.5</f>
        <v>16.185000000000002</v>
      </c>
      <c r="V923" s="185">
        <v>22</v>
      </c>
      <c r="W923" s="42">
        <f>INVENTARIO[[#This Row],[Precio Final]]-INVENTARIO[[#This Row],[Costo total]]</f>
        <v>11.209999999999999</v>
      </c>
      <c r="X923" s="42">
        <f>INVENTARIO[[#This Row],[Ganancia Unitaria]]*INVENTARIO[[#This Row],[Salidas]]</f>
        <v>0</v>
      </c>
      <c r="Y923" s="42" t="s">
        <v>2804</v>
      </c>
      <c r="Z923" s="20"/>
      <c r="AA923" s="20">
        <f>INVENTARIO[[#This Row],[Costo total]]*INVENTARIO[[#This Row],[Entradas]]</f>
        <v>21.580000000000002</v>
      </c>
      <c r="AB923" s="172">
        <v>0</v>
      </c>
    </row>
    <row r="924" spans="1:28" ht="55" customHeight="1" x14ac:dyDescent="0.15">
      <c r="A924" s="42" t="s">
        <v>2666</v>
      </c>
      <c r="B924" s="180"/>
      <c r="C924" s="22" t="s">
        <v>12</v>
      </c>
      <c r="D924" s="181" t="s">
        <v>2918</v>
      </c>
      <c r="E924" s="178" t="s">
        <v>2764</v>
      </c>
      <c r="F924" s="179" t="s">
        <v>2765</v>
      </c>
      <c r="G924" s="182" t="s">
        <v>1942</v>
      </c>
      <c r="H924" s="171">
        <f>INVENTARIO[[#This Row],[Precio Final]]</f>
        <v>22</v>
      </c>
      <c r="I924" s="183">
        <f>U924</f>
        <v>16.185000000000002</v>
      </c>
      <c r="J924" s="120">
        <v>2</v>
      </c>
      <c r="K924" s="112">
        <f>SUMIFS(VENTAS[Cantidad],VENTAS[Código del producto Vendido],INVENTARIO[[#This Row],[Code]])</f>
        <v>0</v>
      </c>
      <c r="L924" s="110">
        <f>INVENTARIO[[#This Row],[Entradas]]-INVENTARIO[[#This Row],[Salidas]]</f>
        <v>2</v>
      </c>
      <c r="M924" s="171">
        <f>INVENTARIO[[#This Row],[Precio Final]]*10%</f>
        <v>2.2000000000000002</v>
      </c>
      <c r="N924" s="42"/>
      <c r="O924" s="42"/>
      <c r="P924" s="42">
        <v>8.99</v>
      </c>
      <c r="Q924" s="110"/>
      <c r="R924" s="42"/>
      <c r="S924" s="177">
        <v>1.8</v>
      </c>
      <c r="T924" s="42">
        <f>INVENTARIO[[#This Row],[Costo Unitario (USD)]]+INVENTARIO[[#This Row],[Costo Envío (USD)]]</f>
        <v>10.790000000000001</v>
      </c>
      <c r="U924" s="168">
        <f>INVENTARIO[[#This Row],[Costo total]]*1.5</f>
        <v>16.185000000000002</v>
      </c>
      <c r="V924" s="185">
        <v>22</v>
      </c>
      <c r="W924" s="42">
        <f>INVENTARIO[[#This Row],[Precio Final]]-INVENTARIO[[#This Row],[Costo total]]</f>
        <v>11.209999999999999</v>
      </c>
      <c r="X924" s="42">
        <f>INVENTARIO[[#This Row],[Ganancia Unitaria]]*INVENTARIO[[#This Row],[Salidas]]</f>
        <v>0</v>
      </c>
      <c r="Y924" s="42" t="s">
        <v>2804</v>
      </c>
      <c r="Z924" s="20"/>
      <c r="AA924" s="20">
        <f>INVENTARIO[[#This Row],[Costo total]]*INVENTARIO[[#This Row],[Entradas]]</f>
        <v>21.580000000000002</v>
      </c>
      <c r="AB924" s="172">
        <v>0</v>
      </c>
    </row>
    <row r="925" spans="1:28" ht="55" customHeight="1" x14ac:dyDescent="0.15">
      <c r="A925" s="42" t="s">
        <v>2667</v>
      </c>
      <c r="B925" s="180"/>
      <c r="C925" s="22" t="s">
        <v>12</v>
      </c>
      <c r="D925" s="181" t="s">
        <v>2913</v>
      </c>
      <c r="E925" s="178" t="s">
        <v>2771</v>
      </c>
      <c r="F925" s="179" t="s">
        <v>2772</v>
      </c>
      <c r="G925" s="182" t="s">
        <v>1942</v>
      </c>
      <c r="H925" s="171">
        <f>INVENTARIO[[#This Row],[Precio Final]]</f>
        <v>25</v>
      </c>
      <c r="I925" s="183">
        <f>U925</f>
        <v>17.685000000000002</v>
      </c>
      <c r="J925" s="120">
        <v>2</v>
      </c>
      <c r="K925" s="112">
        <f>SUMIFS(VENTAS[Cantidad],VENTAS[Código del producto Vendido],INVENTARIO[[#This Row],[Code]])</f>
        <v>0</v>
      </c>
      <c r="L925" s="110">
        <f>INVENTARIO[[#This Row],[Entradas]]-INVENTARIO[[#This Row],[Salidas]]</f>
        <v>2</v>
      </c>
      <c r="M925" s="171">
        <f>INVENTARIO[[#This Row],[Precio Final]]*10%</f>
        <v>2.5</v>
      </c>
      <c r="N925" s="42"/>
      <c r="O925" s="42"/>
      <c r="P925" s="42">
        <v>9.99</v>
      </c>
      <c r="Q925" s="110"/>
      <c r="R925" s="42"/>
      <c r="S925" s="177">
        <v>1.8</v>
      </c>
      <c r="T925" s="42">
        <f>INVENTARIO[[#This Row],[Costo Unitario (USD)]]+INVENTARIO[[#This Row],[Costo Envío (USD)]]</f>
        <v>11.790000000000001</v>
      </c>
      <c r="U925" s="168">
        <f>INVENTARIO[[#This Row],[Costo total]]*1.5</f>
        <v>17.685000000000002</v>
      </c>
      <c r="V925" s="185">
        <v>25</v>
      </c>
      <c r="W925" s="42">
        <f>INVENTARIO[[#This Row],[Precio Final]]-INVENTARIO[[#This Row],[Costo total]]</f>
        <v>13.209999999999999</v>
      </c>
      <c r="X925" s="42">
        <f>INVENTARIO[[#This Row],[Ganancia Unitaria]]*INVENTARIO[[#This Row],[Salidas]]</f>
        <v>0</v>
      </c>
      <c r="Y925" s="42" t="s">
        <v>2804</v>
      </c>
      <c r="Z925" s="20"/>
      <c r="AA925" s="20">
        <f>INVENTARIO[[#This Row],[Costo total]]*INVENTARIO[[#This Row],[Entradas]]</f>
        <v>23.580000000000002</v>
      </c>
      <c r="AB925" s="172">
        <v>0</v>
      </c>
    </row>
    <row r="926" spans="1:28" ht="55" customHeight="1" x14ac:dyDescent="0.15">
      <c r="A926" s="42" t="s">
        <v>2668</v>
      </c>
      <c r="B926" s="180"/>
      <c r="C926" s="22" t="s">
        <v>12</v>
      </c>
      <c r="D926" s="181" t="s">
        <v>2900</v>
      </c>
      <c r="E926" s="178" t="s">
        <v>2710</v>
      </c>
      <c r="F926" s="179" t="s">
        <v>2711</v>
      </c>
      <c r="G926" s="182" t="s">
        <v>1942</v>
      </c>
      <c r="H926" s="171">
        <f>INVENTARIO[[#This Row],[Precio Final]]</f>
        <v>30</v>
      </c>
      <c r="I926" s="183">
        <f>U926</f>
        <v>25.184999999999999</v>
      </c>
      <c r="J926" s="120">
        <v>2</v>
      </c>
      <c r="K926" s="112">
        <f>SUMIFS(VENTAS[Cantidad],VENTAS[Código del producto Vendido],INVENTARIO[[#This Row],[Code]])</f>
        <v>0</v>
      </c>
      <c r="L926" s="110">
        <f>INVENTARIO[[#This Row],[Entradas]]-INVENTARIO[[#This Row],[Salidas]]</f>
        <v>2</v>
      </c>
      <c r="M926" s="171">
        <f>INVENTARIO[[#This Row],[Precio Final]]*10%</f>
        <v>3</v>
      </c>
      <c r="N926" s="42"/>
      <c r="O926" s="42"/>
      <c r="P926" s="42">
        <v>14.99</v>
      </c>
      <c r="Q926" s="110"/>
      <c r="R926" s="42"/>
      <c r="S926" s="177">
        <v>1.8</v>
      </c>
      <c r="T926" s="42">
        <f>INVENTARIO[[#This Row],[Costo Unitario (USD)]]+INVENTARIO[[#This Row],[Costo Envío (USD)]]</f>
        <v>16.79</v>
      </c>
      <c r="U926" s="168">
        <f>INVENTARIO[[#This Row],[Costo total]]*1.5</f>
        <v>25.184999999999999</v>
      </c>
      <c r="V926" s="185">
        <v>30</v>
      </c>
      <c r="W926" s="42">
        <f>INVENTARIO[[#This Row],[Precio Final]]-INVENTARIO[[#This Row],[Costo total]]</f>
        <v>13.21</v>
      </c>
      <c r="X926" s="42">
        <f>INVENTARIO[[#This Row],[Ganancia Unitaria]]*INVENTARIO[[#This Row],[Salidas]]</f>
        <v>0</v>
      </c>
      <c r="Y926" s="42" t="s">
        <v>2804</v>
      </c>
      <c r="Z926" s="20"/>
      <c r="AA926" s="191">
        <f>INVENTARIO[[#This Row],[Costo total]]*INVENTARIO[[#This Row],[Entradas]]</f>
        <v>33.58</v>
      </c>
      <c r="AB926" s="172">
        <v>0</v>
      </c>
    </row>
    <row r="927" spans="1:28" ht="55" customHeight="1" x14ac:dyDescent="0.15">
      <c r="A927" s="42" t="s">
        <v>2712</v>
      </c>
      <c r="B927" s="180"/>
      <c r="C927" s="22" t="s">
        <v>12</v>
      </c>
      <c r="D927" s="181" t="s">
        <v>2900</v>
      </c>
      <c r="E927" s="178" t="s">
        <v>2769</v>
      </c>
      <c r="F927" s="179" t="s">
        <v>2767</v>
      </c>
      <c r="G927" s="182" t="s">
        <v>1942</v>
      </c>
      <c r="H927" s="171">
        <f>INVENTARIO[[#This Row],[Precio Final]]</f>
        <v>25</v>
      </c>
      <c r="I927" s="183">
        <f t="shared" ref="I927:I930" si="63">U927</f>
        <v>17.685000000000002</v>
      </c>
      <c r="J927" s="120">
        <v>1</v>
      </c>
      <c r="K927" s="112">
        <f>SUMIFS(VENTAS[Cantidad],VENTAS[Código del producto Vendido],INVENTARIO[[#This Row],[Code]])</f>
        <v>0</v>
      </c>
      <c r="L927" s="110">
        <f>INVENTARIO[[#This Row],[Entradas]]-INVENTARIO[[#This Row],[Salidas]]</f>
        <v>1</v>
      </c>
      <c r="M927" s="171">
        <f>INVENTARIO[[#This Row],[Precio Final]]*10%</f>
        <v>2.5</v>
      </c>
      <c r="N927" s="42"/>
      <c r="O927" s="42"/>
      <c r="P927" s="42">
        <v>9.99</v>
      </c>
      <c r="Q927" s="110"/>
      <c r="R927" s="42"/>
      <c r="S927" s="177">
        <v>1.8</v>
      </c>
      <c r="T927" s="42">
        <f>INVENTARIO[[#This Row],[Costo Unitario (USD)]]+INVENTARIO[[#This Row],[Costo Envío (USD)]]</f>
        <v>11.790000000000001</v>
      </c>
      <c r="U927" s="168">
        <f>INVENTARIO[[#This Row],[Costo total]]*1.5</f>
        <v>17.685000000000002</v>
      </c>
      <c r="V927" s="185">
        <v>25</v>
      </c>
      <c r="W927" s="42">
        <f>INVENTARIO[[#This Row],[Precio Final]]-INVENTARIO[[#This Row],[Costo total]]</f>
        <v>13.209999999999999</v>
      </c>
      <c r="X927" s="42">
        <f>INVENTARIO[[#This Row],[Ganancia Unitaria]]*INVENTARIO[[#This Row],[Salidas]]</f>
        <v>0</v>
      </c>
      <c r="Y927" s="42" t="s">
        <v>2804</v>
      </c>
      <c r="Z927" s="20"/>
      <c r="AA927" s="20">
        <f>INVENTARIO[[#This Row],[Costo total]]*INVENTARIO[[#This Row],[Entradas]]</f>
        <v>11.790000000000001</v>
      </c>
      <c r="AB927" s="43">
        <f>INVENTARIO[[#This Row],[Stock Actual]]*INVENTARIO[[#This Row],[Costo total]]</f>
        <v>11.790000000000001</v>
      </c>
    </row>
    <row r="928" spans="1:28" ht="55" customHeight="1" x14ac:dyDescent="0.15">
      <c r="A928" s="42" t="s">
        <v>2713</v>
      </c>
      <c r="B928" s="180"/>
      <c r="C928" s="22" t="s">
        <v>12</v>
      </c>
      <c r="D928" s="181" t="s">
        <v>2900</v>
      </c>
      <c r="E928" s="178" t="s">
        <v>2769</v>
      </c>
      <c r="F928" s="179" t="s">
        <v>2768</v>
      </c>
      <c r="G928" s="182" t="s">
        <v>1942</v>
      </c>
      <c r="H928" s="171">
        <f>INVENTARIO[[#This Row],[Precio Final]]</f>
        <v>25</v>
      </c>
      <c r="I928" s="183">
        <f t="shared" si="63"/>
        <v>17.685000000000002</v>
      </c>
      <c r="J928" s="120">
        <v>1</v>
      </c>
      <c r="K928" s="112">
        <f>SUMIFS(VENTAS[Cantidad],VENTAS[Código del producto Vendido],INVENTARIO[[#This Row],[Code]])</f>
        <v>0</v>
      </c>
      <c r="L928" s="110">
        <f>INVENTARIO[[#This Row],[Entradas]]-INVENTARIO[[#This Row],[Salidas]]</f>
        <v>1</v>
      </c>
      <c r="M928" s="171">
        <f>INVENTARIO[[#This Row],[Precio Final]]*10%</f>
        <v>2.5</v>
      </c>
      <c r="N928" s="42"/>
      <c r="O928" s="42"/>
      <c r="P928" s="42">
        <v>9.99</v>
      </c>
      <c r="Q928" s="110"/>
      <c r="R928" s="42"/>
      <c r="S928" s="177">
        <v>1.8</v>
      </c>
      <c r="T928" s="42">
        <f>INVENTARIO[[#This Row],[Costo Unitario (USD)]]+INVENTARIO[[#This Row],[Costo Envío (USD)]]</f>
        <v>11.790000000000001</v>
      </c>
      <c r="U928" s="168">
        <f>INVENTARIO[[#This Row],[Costo total]]*1.5</f>
        <v>17.685000000000002</v>
      </c>
      <c r="V928" s="185">
        <v>25</v>
      </c>
      <c r="W928" s="42">
        <f>INVENTARIO[[#This Row],[Precio Final]]-INVENTARIO[[#This Row],[Costo total]]</f>
        <v>13.209999999999999</v>
      </c>
      <c r="X928" s="42">
        <f>INVENTARIO[[#This Row],[Ganancia Unitaria]]*INVENTARIO[[#This Row],[Salidas]]</f>
        <v>0</v>
      </c>
      <c r="Y928" s="42" t="s">
        <v>2804</v>
      </c>
      <c r="Z928" s="20"/>
      <c r="AA928" s="20">
        <f>INVENTARIO[[#This Row],[Costo total]]*INVENTARIO[[#This Row],[Entradas]]</f>
        <v>11.790000000000001</v>
      </c>
      <c r="AB928" s="43">
        <f>INVENTARIO[[#This Row],[Stock Actual]]*INVENTARIO[[#This Row],[Costo total]]</f>
        <v>11.790000000000001</v>
      </c>
    </row>
    <row r="929" spans="1:28" ht="55" customHeight="1" x14ac:dyDescent="0.15">
      <c r="A929" s="42" t="s">
        <v>2714</v>
      </c>
      <c r="B929" s="180"/>
      <c r="C929" s="22" t="s">
        <v>12</v>
      </c>
      <c r="D929" s="181" t="s">
        <v>2900</v>
      </c>
      <c r="E929" s="178" t="s">
        <v>2716</v>
      </c>
      <c r="F929" s="179" t="s">
        <v>2773</v>
      </c>
      <c r="G929" s="182" t="s">
        <v>1942</v>
      </c>
      <c r="H929" s="171">
        <f>INVENTARIO[[#This Row],[Precio Final]]</f>
        <v>30</v>
      </c>
      <c r="I929" s="183">
        <f t="shared" si="63"/>
        <v>17.685000000000002</v>
      </c>
      <c r="J929" s="120">
        <v>3</v>
      </c>
      <c r="K929" s="112">
        <f>SUMIFS(VENTAS[Cantidad],VENTAS[Código del producto Vendido],INVENTARIO[[#This Row],[Code]])</f>
        <v>0</v>
      </c>
      <c r="L929" s="110">
        <f>INVENTARIO[[#This Row],[Entradas]]-INVENTARIO[[#This Row],[Salidas]]</f>
        <v>3</v>
      </c>
      <c r="M929" s="171">
        <f>INVENTARIO[[#This Row],[Precio Final]]*10%</f>
        <v>3</v>
      </c>
      <c r="N929" s="42"/>
      <c r="O929" s="42"/>
      <c r="P929" s="42">
        <v>9.99</v>
      </c>
      <c r="Q929" s="110"/>
      <c r="R929" s="42"/>
      <c r="S929" s="177">
        <v>1.8</v>
      </c>
      <c r="T929" s="42">
        <f>INVENTARIO[[#This Row],[Costo Unitario (USD)]]+INVENTARIO[[#This Row],[Costo Envío (USD)]]</f>
        <v>11.790000000000001</v>
      </c>
      <c r="U929" s="168">
        <f>INVENTARIO[[#This Row],[Costo total]]*1.5</f>
        <v>17.685000000000002</v>
      </c>
      <c r="V929" s="185">
        <v>30</v>
      </c>
      <c r="W929" s="42">
        <f>INVENTARIO[[#This Row],[Precio Final]]-INVENTARIO[[#This Row],[Costo total]]</f>
        <v>18.21</v>
      </c>
      <c r="X929" s="42">
        <f>INVENTARIO[[#This Row],[Ganancia Unitaria]]*INVENTARIO[[#This Row],[Salidas]]</f>
        <v>0</v>
      </c>
      <c r="Y929" s="42" t="s">
        <v>2804</v>
      </c>
      <c r="Z929" s="20"/>
      <c r="AA929" s="20">
        <f>INVENTARIO[[#This Row],[Costo total]]*INVENTARIO[[#This Row],[Entradas]]</f>
        <v>35.370000000000005</v>
      </c>
      <c r="AB929" s="43">
        <f>INVENTARIO[[#This Row],[Stock Actual]]*INVENTARIO[[#This Row],[Costo total]]</f>
        <v>35.370000000000005</v>
      </c>
    </row>
    <row r="930" spans="1:28" ht="55" customHeight="1" x14ac:dyDescent="0.15">
      <c r="A930" s="42" t="s">
        <v>2715</v>
      </c>
      <c r="B930" s="180"/>
      <c r="C930" s="22" t="s">
        <v>12</v>
      </c>
      <c r="D930" s="181" t="s">
        <v>2918</v>
      </c>
      <c r="E930" s="178" t="s">
        <v>2717</v>
      </c>
      <c r="F930" s="179" t="s">
        <v>2394</v>
      </c>
      <c r="G930" s="182" t="s">
        <v>1942</v>
      </c>
      <c r="H930" s="171">
        <f>INVENTARIO[[#This Row],[Precio Final]]</f>
        <v>20</v>
      </c>
      <c r="I930" s="183">
        <f t="shared" si="63"/>
        <v>17.685000000000002</v>
      </c>
      <c r="J930" s="120">
        <v>2</v>
      </c>
      <c r="K930" s="112">
        <f>SUMIFS(VENTAS[Cantidad],VENTAS[Código del producto Vendido],INVENTARIO[[#This Row],[Code]])</f>
        <v>0</v>
      </c>
      <c r="L930" s="110">
        <f>INVENTARIO[[#This Row],[Entradas]]-INVENTARIO[[#This Row],[Salidas]]</f>
        <v>2</v>
      </c>
      <c r="M930" s="171">
        <f>INVENTARIO[[#This Row],[Precio Final]]*10%</f>
        <v>2</v>
      </c>
      <c r="N930" s="42"/>
      <c r="O930" s="42"/>
      <c r="P930" s="42">
        <v>9.99</v>
      </c>
      <c r="Q930" s="110"/>
      <c r="R930" s="42"/>
      <c r="S930" s="177">
        <v>1.8</v>
      </c>
      <c r="T930" s="42">
        <f>INVENTARIO[[#This Row],[Costo Unitario (USD)]]+INVENTARIO[[#This Row],[Costo Envío (USD)]]</f>
        <v>11.790000000000001</v>
      </c>
      <c r="U930" s="168">
        <f>INVENTARIO[[#This Row],[Costo total]]*1.5</f>
        <v>17.685000000000002</v>
      </c>
      <c r="V930" s="185">
        <v>20</v>
      </c>
      <c r="W930" s="42">
        <f>INVENTARIO[[#This Row],[Precio Final]]-INVENTARIO[[#This Row],[Costo total]]</f>
        <v>8.2099999999999991</v>
      </c>
      <c r="X930" s="42">
        <f>INVENTARIO[[#This Row],[Ganancia Unitaria]]*INVENTARIO[[#This Row],[Salidas]]</f>
        <v>0</v>
      </c>
      <c r="Y930" s="42" t="s">
        <v>2804</v>
      </c>
      <c r="Z930" s="20"/>
      <c r="AA930" s="20">
        <f>INVENTARIO[[#This Row],[Costo total]]*INVENTARIO[[#This Row],[Entradas]]</f>
        <v>23.580000000000002</v>
      </c>
      <c r="AB930" s="43">
        <f>INVENTARIO[[#This Row],[Stock Actual]]*INVENTARIO[[#This Row],[Costo total]]</f>
        <v>23.580000000000002</v>
      </c>
    </row>
    <row r="931" spans="1:28" ht="55" customHeight="1" x14ac:dyDescent="0.15">
      <c r="A931" s="42" t="s">
        <v>2718</v>
      </c>
      <c r="B931" s="180"/>
      <c r="C931" s="22" t="s">
        <v>12</v>
      </c>
      <c r="D931" s="181" t="s">
        <v>2918</v>
      </c>
      <c r="E931" s="178" t="s">
        <v>2717</v>
      </c>
      <c r="F931" s="179" t="s">
        <v>2395</v>
      </c>
      <c r="G931" s="182" t="s">
        <v>1942</v>
      </c>
      <c r="H931" s="171">
        <f>INVENTARIO[[#This Row],[Precio Final]]</f>
        <v>20</v>
      </c>
      <c r="I931" s="183">
        <f t="shared" ref="I931:I980" si="64">U931</f>
        <v>17.685000000000002</v>
      </c>
      <c r="J931" s="120">
        <v>1</v>
      </c>
      <c r="K931" s="112">
        <f>SUMIFS(VENTAS[Cantidad],VENTAS[Código del producto Vendido],INVENTARIO[[#This Row],[Code]])</f>
        <v>0</v>
      </c>
      <c r="L931" s="110">
        <f>INVENTARIO[[#This Row],[Entradas]]-INVENTARIO[[#This Row],[Salidas]]</f>
        <v>1</v>
      </c>
      <c r="M931" s="171">
        <f>INVENTARIO[[#This Row],[Precio Final]]*10%</f>
        <v>2</v>
      </c>
      <c r="N931" s="42"/>
      <c r="O931" s="42"/>
      <c r="P931" s="42">
        <v>9.99</v>
      </c>
      <c r="Q931" s="110"/>
      <c r="R931" s="42"/>
      <c r="S931" s="177">
        <v>1.8</v>
      </c>
      <c r="T931" s="42">
        <f>INVENTARIO[[#This Row],[Costo Unitario (USD)]]+INVENTARIO[[#This Row],[Costo Envío (USD)]]</f>
        <v>11.790000000000001</v>
      </c>
      <c r="U931" s="168">
        <f>INVENTARIO[[#This Row],[Costo total]]*1.5</f>
        <v>17.685000000000002</v>
      </c>
      <c r="V931" s="185">
        <v>20</v>
      </c>
      <c r="W931" s="42">
        <f>INVENTARIO[[#This Row],[Precio Final]]-INVENTARIO[[#This Row],[Costo total]]</f>
        <v>8.2099999999999991</v>
      </c>
      <c r="X931" s="42">
        <f>INVENTARIO[[#This Row],[Ganancia Unitaria]]*INVENTARIO[[#This Row],[Salidas]]</f>
        <v>0</v>
      </c>
      <c r="Y931" s="42" t="s">
        <v>2804</v>
      </c>
      <c r="Z931" s="20"/>
      <c r="AA931" s="20">
        <f>INVENTARIO[[#This Row],[Costo total]]*INVENTARIO[[#This Row],[Entradas]]</f>
        <v>11.790000000000001</v>
      </c>
      <c r="AB931" s="43">
        <f>INVENTARIO[[#This Row],[Stock Actual]]*INVENTARIO[[#This Row],[Costo total]]</f>
        <v>11.790000000000001</v>
      </c>
    </row>
    <row r="932" spans="1:28" ht="55" customHeight="1" x14ac:dyDescent="0.15">
      <c r="A932" s="42" t="s">
        <v>2762</v>
      </c>
      <c r="B932" s="180"/>
      <c r="C932" s="22" t="s">
        <v>12</v>
      </c>
      <c r="D932" s="181" t="s">
        <v>2918</v>
      </c>
      <c r="E932" s="178" t="s">
        <v>2717</v>
      </c>
      <c r="F932" s="179" t="s">
        <v>2379</v>
      </c>
      <c r="G932" s="182" t="s">
        <v>1942</v>
      </c>
      <c r="H932" s="171">
        <f>INVENTARIO[[#This Row],[Precio Final]]</f>
        <v>20</v>
      </c>
      <c r="I932" s="183">
        <f>U932</f>
        <v>17.685000000000002</v>
      </c>
      <c r="J932" s="120">
        <v>1</v>
      </c>
      <c r="K932" s="112">
        <f>SUMIFS(VENTAS[Cantidad],VENTAS[Código del producto Vendido],INVENTARIO[[#This Row],[Code]])</f>
        <v>0</v>
      </c>
      <c r="L932" s="110">
        <f>INVENTARIO[[#This Row],[Entradas]]-INVENTARIO[[#This Row],[Salidas]]</f>
        <v>1</v>
      </c>
      <c r="M932" s="171">
        <f>INVENTARIO[[#This Row],[Precio Final]]*10%</f>
        <v>2</v>
      </c>
      <c r="N932" s="42"/>
      <c r="O932" s="42"/>
      <c r="P932" s="42">
        <v>9.99</v>
      </c>
      <c r="Q932" s="110"/>
      <c r="R932" s="42"/>
      <c r="S932" s="177">
        <v>1.8</v>
      </c>
      <c r="T932" s="42">
        <f>INVENTARIO[[#This Row],[Costo Unitario (USD)]]+INVENTARIO[[#This Row],[Costo Envío (USD)]]</f>
        <v>11.790000000000001</v>
      </c>
      <c r="U932" s="168">
        <f>INVENTARIO[[#This Row],[Costo total]]*1.5</f>
        <v>17.685000000000002</v>
      </c>
      <c r="V932" s="185">
        <v>20</v>
      </c>
      <c r="W932" s="42">
        <f>INVENTARIO[[#This Row],[Precio Final]]-INVENTARIO[[#This Row],[Costo total]]</f>
        <v>8.2099999999999991</v>
      </c>
      <c r="X932" s="42">
        <f>INVENTARIO[[#This Row],[Ganancia Unitaria]]*INVENTARIO[[#This Row],[Salidas]]</f>
        <v>0</v>
      </c>
      <c r="Y932" s="42" t="s">
        <v>2804</v>
      </c>
      <c r="Z932" s="20"/>
      <c r="AA932" s="20">
        <f>INVENTARIO[[#This Row],[Costo total]]*INVENTARIO[[#This Row],[Entradas]]</f>
        <v>11.790000000000001</v>
      </c>
      <c r="AB932" s="43">
        <f>INVENTARIO[[#This Row],[Stock Actual]]*INVENTARIO[[#This Row],[Costo total]]</f>
        <v>11.790000000000001</v>
      </c>
    </row>
    <row r="933" spans="1:28" ht="55" customHeight="1" x14ac:dyDescent="0.15">
      <c r="A933" s="42" t="s">
        <v>2719</v>
      </c>
      <c r="B933" s="180"/>
      <c r="C933" s="22" t="s">
        <v>12</v>
      </c>
      <c r="D933" s="181" t="s">
        <v>2918</v>
      </c>
      <c r="E933" s="178" t="s">
        <v>2761</v>
      </c>
      <c r="F933" s="179" t="s">
        <v>2395</v>
      </c>
      <c r="G933" s="182" t="s">
        <v>1942</v>
      </c>
      <c r="H933" s="171">
        <f>INVENTARIO[[#This Row],[Precio Final]]</f>
        <v>22</v>
      </c>
      <c r="I933" s="183">
        <f t="shared" si="64"/>
        <v>21.435000000000002</v>
      </c>
      <c r="J933" s="120">
        <v>1</v>
      </c>
      <c r="K933" s="112">
        <f>SUMIFS(VENTAS[Cantidad],VENTAS[Código del producto Vendido],INVENTARIO[[#This Row],[Code]])</f>
        <v>0</v>
      </c>
      <c r="L933" s="110">
        <f>INVENTARIO[[#This Row],[Entradas]]-INVENTARIO[[#This Row],[Salidas]]</f>
        <v>1</v>
      </c>
      <c r="M933" s="171">
        <f>INVENTARIO[[#This Row],[Precio Final]]*10%</f>
        <v>2.2000000000000002</v>
      </c>
      <c r="N933" s="42"/>
      <c r="O933" s="42"/>
      <c r="P933" s="42">
        <v>12.49</v>
      </c>
      <c r="Q933" s="110"/>
      <c r="R933" s="42"/>
      <c r="S933" s="177">
        <v>1.8</v>
      </c>
      <c r="T933" s="42">
        <f>INVENTARIO[[#This Row],[Costo Unitario (USD)]]+INVENTARIO[[#This Row],[Costo Envío (USD)]]</f>
        <v>14.290000000000001</v>
      </c>
      <c r="U933" s="168">
        <f>INVENTARIO[[#This Row],[Costo total]]*1.5</f>
        <v>21.435000000000002</v>
      </c>
      <c r="V933" s="185">
        <v>22</v>
      </c>
      <c r="W933" s="42">
        <f>INVENTARIO[[#This Row],[Precio Final]]-INVENTARIO[[#This Row],[Costo total]]</f>
        <v>7.7099999999999991</v>
      </c>
      <c r="X933" s="42">
        <f>INVENTARIO[[#This Row],[Ganancia Unitaria]]*INVENTARIO[[#This Row],[Salidas]]</f>
        <v>0</v>
      </c>
      <c r="Y933" s="42" t="s">
        <v>2804</v>
      </c>
      <c r="Z933" s="20"/>
      <c r="AA933" s="20">
        <f>INVENTARIO[[#This Row],[Costo total]]*INVENTARIO[[#This Row],[Entradas]]</f>
        <v>14.290000000000001</v>
      </c>
      <c r="AB933" s="43">
        <f>INVENTARIO[[#This Row],[Stock Actual]]*INVENTARIO[[#This Row],[Costo total]]</f>
        <v>14.290000000000001</v>
      </c>
    </row>
    <row r="934" spans="1:28" ht="55" customHeight="1" x14ac:dyDescent="0.15">
      <c r="A934" s="42" t="s">
        <v>2720</v>
      </c>
      <c r="B934" s="180"/>
      <c r="C934" s="22" t="s">
        <v>12</v>
      </c>
      <c r="D934" s="181" t="s">
        <v>2913</v>
      </c>
      <c r="E934" s="178" t="s">
        <v>2775</v>
      </c>
      <c r="F934" s="179" t="s">
        <v>2774</v>
      </c>
      <c r="G934" s="182" t="s">
        <v>1942</v>
      </c>
      <c r="H934" s="171">
        <f>INVENTARIO[[#This Row],[Precio Final]]</f>
        <v>25</v>
      </c>
      <c r="I934" s="183">
        <f t="shared" si="64"/>
        <v>19.935000000000002</v>
      </c>
      <c r="J934" s="120">
        <v>2</v>
      </c>
      <c r="K934" s="112">
        <f>SUMIFS(VENTAS[Cantidad],VENTAS[Código del producto Vendido],INVENTARIO[[#This Row],[Code]])</f>
        <v>0</v>
      </c>
      <c r="L934" s="110">
        <f>INVENTARIO[[#This Row],[Entradas]]-INVENTARIO[[#This Row],[Salidas]]</f>
        <v>2</v>
      </c>
      <c r="M934" s="171">
        <f>INVENTARIO[[#This Row],[Precio Final]]*10%</f>
        <v>2.5</v>
      </c>
      <c r="N934" s="42"/>
      <c r="O934" s="42"/>
      <c r="P934" s="42">
        <v>11.49</v>
      </c>
      <c r="Q934" s="110"/>
      <c r="R934" s="42"/>
      <c r="S934" s="177">
        <v>1.8</v>
      </c>
      <c r="T934" s="42">
        <f>INVENTARIO[[#This Row],[Costo Unitario (USD)]]+INVENTARIO[[#This Row],[Costo Envío (USD)]]</f>
        <v>13.290000000000001</v>
      </c>
      <c r="U934" s="168">
        <f>INVENTARIO[[#This Row],[Costo total]]*1.5</f>
        <v>19.935000000000002</v>
      </c>
      <c r="V934" s="185">
        <v>25</v>
      </c>
      <c r="W934" s="42">
        <f>INVENTARIO[[#This Row],[Precio Final]]-INVENTARIO[[#This Row],[Costo total]]</f>
        <v>11.709999999999999</v>
      </c>
      <c r="X934" s="42">
        <f>INVENTARIO[[#This Row],[Ganancia Unitaria]]*INVENTARIO[[#This Row],[Salidas]]</f>
        <v>0</v>
      </c>
      <c r="Y934" s="42" t="s">
        <v>2804</v>
      </c>
      <c r="Z934" s="20"/>
      <c r="AA934" s="20">
        <f>INVENTARIO[[#This Row],[Costo total]]*INVENTARIO[[#This Row],[Entradas]]</f>
        <v>26.580000000000002</v>
      </c>
      <c r="AB934" s="43">
        <f>INVENTARIO[[#This Row],[Stock Actual]]*INVENTARIO[[#This Row],[Costo total]]</f>
        <v>26.580000000000002</v>
      </c>
    </row>
    <row r="935" spans="1:28" ht="55" customHeight="1" x14ac:dyDescent="0.15">
      <c r="A935" s="42" t="s">
        <v>2721</v>
      </c>
      <c r="B935" s="180"/>
      <c r="C935" s="22" t="s">
        <v>12</v>
      </c>
      <c r="D935" s="181" t="s">
        <v>2913</v>
      </c>
      <c r="E935" s="178" t="s">
        <v>2770</v>
      </c>
      <c r="F935" s="179" t="s">
        <v>2776</v>
      </c>
      <c r="G935" s="182" t="s">
        <v>1942</v>
      </c>
      <c r="H935" s="171">
        <f>INVENTARIO[[#This Row],[Precio Final]]</f>
        <v>18</v>
      </c>
      <c r="I935" s="183">
        <f t="shared" si="64"/>
        <v>16.185000000000002</v>
      </c>
      <c r="J935" s="120">
        <v>2</v>
      </c>
      <c r="K935" s="112">
        <f>SUMIFS(VENTAS[Cantidad],VENTAS[Código del producto Vendido],INVENTARIO[[#This Row],[Code]])</f>
        <v>0</v>
      </c>
      <c r="L935" s="110">
        <f>INVENTARIO[[#This Row],[Entradas]]-INVENTARIO[[#This Row],[Salidas]]</f>
        <v>2</v>
      </c>
      <c r="M935" s="171">
        <f>INVENTARIO[[#This Row],[Precio Final]]*10%</f>
        <v>1.8</v>
      </c>
      <c r="N935" s="42"/>
      <c r="O935" s="42"/>
      <c r="P935" s="42">
        <v>8.99</v>
      </c>
      <c r="Q935" s="110"/>
      <c r="R935" s="42"/>
      <c r="S935" s="177">
        <v>1.8</v>
      </c>
      <c r="T935" s="42">
        <f>INVENTARIO[[#This Row],[Costo Unitario (USD)]]+INVENTARIO[[#This Row],[Costo Envío (USD)]]</f>
        <v>10.790000000000001</v>
      </c>
      <c r="U935" s="168">
        <f>INVENTARIO[[#This Row],[Costo total]]*1.5</f>
        <v>16.185000000000002</v>
      </c>
      <c r="V935" s="185">
        <v>18</v>
      </c>
      <c r="W935" s="42">
        <f>INVENTARIO[[#This Row],[Precio Final]]-INVENTARIO[[#This Row],[Costo total]]</f>
        <v>7.2099999999999991</v>
      </c>
      <c r="X935" s="42">
        <f>INVENTARIO[[#This Row],[Ganancia Unitaria]]*INVENTARIO[[#This Row],[Salidas]]</f>
        <v>0</v>
      </c>
      <c r="Y935" s="42" t="s">
        <v>2804</v>
      </c>
      <c r="Z935" s="20"/>
      <c r="AA935" s="20">
        <f>INVENTARIO[[#This Row],[Costo total]]*INVENTARIO[[#This Row],[Entradas]]</f>
        <v>21.580000000000002</v>
      </c>
      <c r="AB935" s="43">
        <f>INVENTARIO[[#This Row],[Stock Actual]]*INVENTARIO[[#This Row],[Costo total]]</f>
        <v>21.580000000000002</v>
      </c>
    </row>
    <row r="936" spans="1:28" ht="55" customHeight="1" x14ac:dyDescent="0.15">
      <c r="A936" s="42" t="s">
        <v>2722</v>
      </c>
      <c r="B936" s="180"/>
      <c r="C936" s="22" t="s">
        <v>12</v>
      </c>
      <c r="D936" s="181" t="s">
        <v>2913</v>
      </c>
      <c r="E936" s="178" t="s">
        <v>2777</v>
      </c>
      <c r="F936" s="179" t="s">
        <v>2523</v>
      </c>
      <c r="G936" s="182" t="s">
        <v>1942</v>
      </c>
      <c r="H936" s="171">
        <f>INVENTARIO[[#This Row],[Precio Final]]</f>
        <v>18</v>
      </c>
      <c r="I936" s="183">
        <f t="shared" si="64"/>
        <v>17.685000000000002</v>
      </c>
      <c r="J936" s="120">
        <v>2</v>
      </c>
      <c r="K936" s="112">
        <f>SUMIFS(VENTAS[Cantidad],VENTAS[Código del producto Vendido],INVENTARIO[[#This Row],[Code]])</f>
        <v>0</v>
      </c>
      <c r="L936" s="110">
        <f>INVENTARIO[[#This Row],[Entradas]]-INVENTARIO[[#This Row],[Salidas]]</f>
        <v>2</v>
      </c>
      <c r="M936" s="171">
        <f>INVENTARIO[[#This Row],[Precio Final]]*10%</f>
        <v>1.8</v>
      </c>
      <c r="N936" s="42"/>
      <c r="O936" s="42"/>
      <c r="P936" s="42">
        <v>9.99</v>
      </c>
      <c r="Q936" s="110"/>
      <c r="R936" s="42"/>
      <c r="S936" s="177">
        <v>1.8</v>
      </c>
      <c r="T936" s="42">
        <f>INVENTARIO[[#This Row],[Costo Unitario (USD)]]+INVENTARIO[[#This Row],[Costo Envío (USD)]]</f>
        <v>11.790000000000001</v>
      </c>
      <c r="U936" s="168">
        <f>INVENTARIO[[#This Row],[Costo total]]*1.5</f>
        <v>17.685000000000002</v>
      </c>
      <c r="V936" s="185">
        <v>18</v>
      </c>
      <c r="W936" s="42">
        <f>INVENTARIO[[#This Row],[Precio Final]]-INVENTARIO[[#This Row],[Costo total]]</f>
        <v>6.2099999999999991</v>
      </c>
      <c r="X936" s="42">
        <f>INVENTARIO[[#This Row],[Ganancia Unitaria]]*INVENTARIO[[#This Row],[Salidas]]</f>
        <v>0</v>
      </c>
      <c r="Y936" s="42" t="s">
        <v>2804</v>
      </c>
      <c r="Z936" s="20"/>
      <c r="AA936" s="20">
        <f>INVENTARIO[[#This Row],[Costo total]]*INVENTARIO[[#This Row],[Entradas]]</f>
        <v>23.580000000000002</v>
      </c>
      <c r="AB936" s="43">
        <f>INVENTARIO[[#This Row],[Stock Actual]]*INVENTARIO[[#This Row],[Costo total]]</f>
        <v>23.580000000000002</v>
      </c>
    </row>
    <row r="937" spans="1:28" ht="55" customHeight="1" x14ac:dyDescent="0.15">
      <c r="A937" s="42" t="s">
        <v>2723</v>
      </c>
      <c r="B937" s="180"/>
      <c r="C937" s="22" t="s">
        <v>12</v>
      </c>
      <c r="D937" s="181" t="s">
        <v>2913</v>
      </c>
      <c r="E937" s="178" t="s">
        <v>2778</v>
      </c>
      <c r="F937" s="179" t="s">
        <v>2577</v>
      </c>
      <c r="G937" s="182" t="s">
        <v>1942</v>
      </c>
      <c r="H937" s="171">
        <f>INVENTARIO[[#This Row],[Precio Final]]</f>
        <v>20</v>
      </c>
      <c r="I937" s="183">
        <f t="shared" si="64"/>
        <v>16.185000000000002</v>
      </c>
      <c r="J937" s="120">
        <v>2</v>
      </c>
      <c r="K937" s="112">
        <f>SUMIFS(VENTAS[Cantidad],VENTAS[Código del producto Vendido],INVENTARIO[[#This Row],[Code]])</f>
        <v>0</v>
      </c>
      <c r="L937" s="110">
        <f>INVENTARIO[[#This Row],[Entradas]]-INVENTARIO[[#This Row],[Salidas]]</f>
        <v>2</v>
      </c>
      <c r="M937" s="171">
        <f>INVENTARIO[[#This Row],[Precio Final]]*10%</f>
        <v>2</v>
      </c>
      <c r="N937" s="42"/>
      <c r="O937" s="42"/>
      <c r="P937" s="42">
        <v>8.99</v>
      </c>
      <c r="Q937" s="110"/>
      <c r="R937" s="42"/>
      <c r="S937" s="177">
        <v>1.8</v>
      </c>
      <c r="T937" s="42">
        <f>INVENTARIO[[#This Row],[Costo Unitario (USD)]]+INVENTARIO[[#This Row],[Costo Envío (USD)]]</f>
        <v>10.790000000000001</v>
      </c>
      <c r="U937" s="168">
        <f>INVENTARIO[[#This Row],[Costo total]]*1.5</f>
        <v>16.185000000000002</v>
      </c>
      <c r="V937" s="185">
        <v>20</v>
      </c>
      <c r="W937" s="42">
        <f>INVENTARIO[[#This Row],[Precio Final]]-INVENTARIO[[#This Row],[Costo total]]</f>
        <v>9.2099999999999991</v>
      </c>
      <c r="X937" s="42">
        <f>INVENTARIO[[#This Row],[Ganancia Unitaria]]*INVENTARIO[[#This Row],[Salidas]]</f>
        <v>0</v>
      </c>
      <c r="Y937" s="42" t="s">
        <v>2804</v>
      </c>
      <c r="Z937" s="20"/>
      <c r="AA937" s="20">
        <f>INVENTARIO[[#This Row],[Costo total]]*INVENTARIO[[#This Row],[Entradas]]</f>
        <v>21.580000000000002</v>
      </c>
      <c r="AB937" s="43">
        <f>INVENTARIO[[#This Row],[Stock Actual]]*INVENTARIO[[#This Row],[Costo total]]</f>
        <v>21.580000000000002</v>
      </c>
    </row>
    <row r="938" spans="1:28" ht="55" customHeight="1" x14ac:dyDescent="0.15">
      <c r="A938" s="42" t="s">
        <v>2724</v>
      </c>
      <c r="B938" s="180"/>
      <c r="C938" s="22" t="s">
        <v>12</v>
      </c>
      <c r="D938" s="181" t="s">
        <v>2913</v>
      </c>
      <c r="E938" s="178" t="s">
        <v>2778</v>
      </c>
      <c r="F938" s="179" t="s">
        <v>2522</v>
      </c>
      <c r="G938" s="182" t="s">
        <v>1942</v>
      </c>
      <c r="H938" s="171">
        <f>INVENTARIO[[#This Row],[Precio Final]]</f>
        <v>20</v>
      </c>
      <c r="I938" s="183">
        <f t="shared" si="64"/>
        <v>16.185000000000002</v>
      </c>
      <c r="J938" s="120">
        <v>2</v>
      </c>
      <c r="K938" s="112">
        <f>SUMIFS(VENTAS[Cantidad],VENTAS[Código del producto Vendido],INVENTARIO[[#This Row],[Code]])</f>
        <v>0</v>
      </c>
      <c r="L938" s="110">
        <f>INVENTARIO[[#This Row],[Entradas]]-INVENTARIO[[#This Row],[Salidas]]</f>
        <v>2</v>
      </c>
      <c r="M938" s="171">
        <f>INVENTARIO[[#This Row],[Precio Final]]*10%</f>
        <v>2</v>
      </c>
      <c r="N938" s="42"/>
      <c r="O938" s="42"/>
      <c r="P938" s="42">
        <v>8.99</v>
      </c>
      <c r="Q938" s="110"/>
      <c r="R938" s="42"/>
      <c r="S938" s="177">
        <v>1.8</v>
      </c>
      <c r="T938" s="42">
        <f>INVENTARIO[[#This Row],[Costo Unitario (USD)]]+INVENTARIO[[#This Row],[Costo Envío (USD)]]</f>
        <v>10.790000000000001</v>
      </c>
      <c r="U938" s="168">
        <f>INVENTARIO[[#This Row],[Costo total]]*1.5</f>
        <v>16.185000000000002</v>
      </c>
      <c r="V938" s="185">
        <v>20</v>
      </c>
      <c r="W938" s="42">
        <f>INVENTARIO[[#This Row],[Precio Final]]-INVENTARIO[[#This Row],[Costo total]]</f>
        <v>9.2099999999999991</v>
      </c>
      <c r="X938" s="42">
        <f>INVENTARIO[[#This Row],[Ganancia Unitaria]]*INVENTARIO[[#This Row],[Salidas]]</f>
        <v>0</v>
      </c>
      <c r="Y938" s="42" t="s">
        <v>2804</v>
      </c>
      <c r="Z938" s="20"/>
      <c r="AA938" s="20">
        <f>INVENTARIO[[#This Row],[Costo total]]*INVENTARIO[[#This Row],[Entradas]]</f>
        <v>21.580000000000002</v>
      </c>
      <c r="AB938" s="43">
        <f>INVENTARIO[[#This Row],[Stock Actual]]*INVENTARIO[[#This Row],[Costo total]]</f>
        <v>21.580000000000002</v>
      </c>
    </row>
    <row r="939" spans="1:28" ht="55" customHeight="1" x14ac:dyDescent="0.15">
      <c r="A939" s="42" t="s">
        <v>2725</v>
      </c>
      <c r="B939" s="180"/>
      <c r="C939" s="22" t="s">
        <v>12</v>
      </c>
      <c r="D939" s="181" t="s">
        <v>2913</v>
      </c>
      <c r="E939" s="178" t="s">
        <v>2779</v>
      </c>
      <c r="F939" s="179" t="s">
        <v>2577</v>
      </c>
      <c r="G939" s="182" t="s">
        <v>1942</v>
      </c>
      <c r="H939" s="171">
        <f>INVENTARIO[[#This Row],[Precio Final]]</f>
        <v>20</v>
      </c>
      <c r="I939" s="183">
        <f t="shared" si="64"/>
        <v>17.685000000000002</v>
      </c>
      <c r="J939" s="120">
        <v>2</v>
      </c>
      <c r="K939" s="112">
        <f>SUMIFS(VENTAS[Cantidad],VENTAS[Código del producto Vendido],INVENTARIO[[#This Row],[Code]])</f>
        <v>0</v>
      </c>
      <c r="L939" s="110">
        <f>INVENTARIO[[#This Row],[Entradas]]-INVENTARIO[[#This Row],[Salidas]]</f>
        <v>2</v>
      </c>
      <c r="M939" s="171">
        <f>INVENTARIO[[#This Row],[Precio Final]]*10%</f>
        <v>2</v>
      </c>
      <c r="N939" s="42"/>
      <c r="O939" s="42"/>
      <c r="P939" s="42">
        <v>9.99</v>
      </c>
      <c r="Q939" s="110"/>
      <c r="R939" s="42"/>
      <c r="S939" s="177">
        <v>1.8</v>
      </c>
      <c r="T939" s="42">
        <f>INVENTARIO[[#This Row],[Costo Unitario (USD)]]+INVENTARIO[[#This Row],[Costo Envío (USD)]]</f>
        <v>11.790000000000001</v>
      </c>
      <c r="U939" s="168">
        <f>INVENTARIO[[#This Row],[Costo total]]*1.5</f>
        <v>17.685000000000002</v>
      </c>
      <c r="V939" s="185">
        <v>20</v>
      </c>
      <c r="W939" s="42">
        <f>INVENTARIO[[#This Row],[Precio Final]]-INVENTARIO[[#This Row],[Costo total]]</f>
        <v>8.2099999999999991</v>
      </c>
      <c r="X939" s="42">
        <f>INVENTARIO[[#This Row],[Ganancia Unitaria]]*INVENTARIO[[#This Row],[Salidas]]</f>
        <v>0</v>
      </c>
      <c r="Y939" s="42" t="s">
        <v>2804</v>
      </c>
      <c r="Z939" s="20"/>
      <c r="AA939" s="20">
        <f>INVENTARIO[[#This Row],[Costo total]]*INVENTARIO[[#This Row],[Entradas]]</f>
        <v>23.580000000000002</v>
      </c>
      <c r="AB939" s="43">
        <f>INVENTARIO[[#This Row],[Stock Actual]]*INVENTARIO[[#This Row],[Costo total]]</f>
        <v>23.580000000000002</v>
      </c>
    </row>
    <row r="940" spans="1:28" ht="55" customHeight="1" x14ac:dyDescent="0.15">
      <c r="A940" s="42" t="s">
        <v>2726</v>
      </c>
      <c r="B940" s="180"/>
      <c r="C940" s="22" t="s">
        <v>12</v>
      </c>
      <c r="D940" s="181" t="s">
        <v>2913</v>
      </c>
      <c r="E940" s="178" t="s">
        <v>2780</v>
      </c>
      <c r="F940" s="179" t="s">
        <v>2776</v>
      </c>
      <c r="G940" s="182" t="s">
        <v>1942</v>
      </c>
      <c r="H940" s="171">
        <f>INVENTARIO[[#This Row],[Precio Final]]</f>
        <v>25</v>
      </c>
      <c r="I940" s="183">
        <f t="shared" si="64"/>
        <v>23.685000000000002</v>
      </c>
      <c r="J940" s="120">
        <v>2</v>
      </c>
      <c r="K940" s="112">
        <f>SUMIFS(VENTAS[Cantidad],VENTAS[Código del producto Vendido],INVENTARIO[[#This Row],[Code]])</f>
        <v>0</v>
      </c>
      <c r="L940" s="110">
        <f>INVENTARIO[[#This Row],[Entradas]]-INVENTARIO[[#This Row],[Salidas]]</f>
        <v>2</v>
      </c>
      <c r="M940" s="171">
        <f>INVENTARIO[[#This Row],[Precio Final]]*10%</f>
        <v>2.5</v>
      </c>
      <c r="N940" s="42"/>
      <c r="O940" s="42"/>
      <c r="P940" s="42">
        <v>13.99</v>
      </c>
      <c r="Q940" s="110"/>
      <c r="R940" s="42"/>
      <c r="S940" s="177">
        <v>1.8</v>
      </c>
      <c r="T940" s="42">
        <f>INVENTARIO[[#This Row],[Costo Unitario (USD)]]+INVENTARIO[[#This Row],[Costo Envío (USD)]]</f>
        <v>15.790000000000001</v>
      </c>
      <c r="U940" s="168">
        <f>INVENTARIO[[#This Row],[Costo total]]*1.5</f>
        <v>23.685000000000002</v>
      </c>
      <c r="V940" s="185">
        <v>25</v>
      </c>
      <c r="W940" s="42">
        <f>INVENTARIO[[#This Row],[Precio Final]]-INVENTARIO[[#This Row],[Costo total]]</f>
        <v>9.2099999999999991</v>
      </c>
      <c r="X940" s="42">
        <f>INVENTARIO[[#This Row],[Ganancia Unitaria]]*INVENTARIO[[#This Row],[Salidas]]</f>
        <v>0</v>
      </c>
      <c r="Y940" s="42" t="s">
        <v>2804</v>
      </c>
      <c r="Z940" s="20"/>
      <c r="AA940" s="20">
        <f>INVENTARIO[[#This Row],[Costo total]]*INVENTARIO[[#This Row],[Entradas]]</f>
        <v>31.580000000000002</v>
      </c>
      <c r="AB940" s="43">
        <f>INVENTARIO[[#This Row],[Stock Actual]]*INVENTARIO[[#This Row],[Costo total]]</f>
        <v>31.580000000000002</v>
      </c>
    </row>
    <row r="941" spans="1:28" ht="55" customHeight="1" x14ac:dyDescent="0.15">
      <c r="A941" s="42" t="s">
        <v>2727</v>
      </c>
      <c r="B941" s="180"/>
      <c r="C941" s="22" t="s">
        <v>12</v>
      </c>
      <c r="D941" s="181" t="s">
        <v>2913</v>
      </c>
      <c r="E941" s="178" t="s">
        <v>2780</v>
      </c>
      <c r="F941" s="179" t="s">
        <v>2577</v>
      </c>
      <c r="G941" s="182" t="s">
        <v>1942</v>
      </c>
      <c r="H941" s="171">
        <f>INVENTARIO[[#This Row],[Precio Final]]</f>
        <v>25</v>
      </c>
      <c r="I941" s="183">
        <f t="shared" si="64"/>
        <v>23.685000000000002</v>
      </c>
      <c r="J941" s="120">
        <v>2</v>
      </c>
      <c r="K941" s="112">
        <f>SUMIFS(VENTAS[Cantidad],VENTAS[Código del producto Vendido],INVENTARIO[[#This Row],[Code]])</f>
        <v>0</v>
      </c>
      <c r="L941" s="110">
        <f>INVENTARIO[[#This Row],[Entradas]]-INVENTARIO[[#This Row],[Salidas]]</f>
        <v>2</v>
      </c>
      <c r="M941" s="171">
        <f>INVENTARIO[[#This Row],[Precio Final]]*10%</f>
        <v>2.5</v>
      </c>
      <c r="N941" s="42"/>
      <c r="O941" s="42"/>
      <c r="P941" s="42">
        <v>13.99</v>
      </c>
      <c r="Q941" s="110"/>
      <c r="R941" s="42"/>
      <c r="S941" s="177">
        <v>1.8</v>
      </c>
      <c r="T941" s="42">
        <f>INVENTARIO[[#This Row],[Costo Unitario (USD)]]+INVENTARIO[[#This Row],[Costo Envío (USD)]]</f>
        <v>15.790000000000001</v>
      </c>
      <c r="U941" s="168">
        <f>INVENTARIO[[#This Row],[Costo total]]*1.5</f>
        <v>23.685000000000002</v>
      </c>
      <c r="V941" s="185">
        <v>25</v>
      </c>
      <c r="W941" s="42">
        <f>INVENTARIO[[#This Row],[Precio Final]]-INVENTARIO[[#This Row],[Costo total]]</f>
        <v>9.2099999999999991</v>
      </c>
      <c r="X941" s="42">
        <f>INVENTARIO[[#This Row],[Ganancia Unitaria]]*INVENTARIO[[#This Row],[Salidas]]</f>
        <v>0</v>
      </c>
      <c r="Y941" s="42" t="s">
        <v>2804</v>
      </c>
      <c r="Z941" s="20"/>
      <c r="AA941" s="20">
        <f>INVENTARIO[[#This Row],[Costo total]]*INVENTARIO[[#This Row],[Entradas]]</f>
        <v>31.580000000000002</v>
      </c>
      <c r="AB941" s="43">
        <f>INVENTARIO[[#This Row],[Stock Actual]]*INVENTARIO[[#This Row],[Costo total]]</f>
        <v>31.580000000000002</v>
      </c>
    </row>
    <row r="942" spans="1:28" ht="55" customHeight="1" x14ac:dyDescent="0.15">
      <c r="A942" s="42" t="s">
        <v>2728</v>
      </c>
      <c r="B942" s="180"/>
      <c r="C942" s="22" t="s">
        <v>12</v>
      </c>
      <c r="D942" s="181" t="s">
        <v>2913</v>
      </c>
      <c r="E942" s="178" t="s">
        <v>2781</v>
      </c>
      <c r="F942" s="179" t="s">
        <v>2782</v>
      </c>
      <c r="G942" s="182" t="s">
        <v>1942</v>
      </c>
      <c r="H942" s="171">
        <f>INVENTARIO[[#This Row],[Precio Final]]</f>
        <v>20</v>
      </c>
      <c r="I942" s="183">
        <f t="shared" si="64"/>
        <v>17.685000000000002</v>
      </c>
      <c r="J942" s="120">
        <v>2</v>
      </c>
      <c r="K942" s="112">
        <f>SUMIFS(VENTAS[Cantidad],VENTAS[Código del producto Vendido],INVENTARIO[[#This Row],[Code]])</f>
        <v>0</v>
      </c>
      <c r="L942" s="110">
        <f>INVENTARIO[[#This Row],[Entradas]]-INVENTARIO[[#This Row],[Salidas]]</f>
        <v>2</v>
      </c>
      <c r="M942" s="171">
        <f>INVENTARIO[[#This Row],[Precio Final]]*10%</f>
        <v>2</v>
      </c>
      <c r="N942" s="42"/>
      <c r="O942" s="42"/>
      <c r="P942" s="42">
        <v>9.99</v>
      </c>
      <c r="Q942" s="110"/>
      <c r="R942" s="42"/>
      <c r="S942" s="177">
        <v>1.8</v>
      </c>
      <c r="T942" s="42">
        <f>INVENTARIO[[#This Row],[Costo Unitario (USD)]]+INVENTARIO[[#This Row],[Costo Envío (USD)]]</f>
        <v>11.790000000000001</v>
      </c>
      <c r="U942" s="168">
        <f>INVENTARIO[[#This Row],[Costo total]]*1.5</f>
        <v>17.685000000000002</v>
      </c>
      <c r="V942" s="185">
        <v>20</v>
      </c>
      <c r="W942" s="42">
        <f>INVENTARIO[[#This Row],[Precio Final]]-INVENTARIO[[#This Row],[Costo total]]</f>
        <v>8.2099999999999991</v>
      </c>
      <c r="X942" s="42">
        <f>INVENTARIO[[#This Row],[Ganancia Unitaria]]*INVENTARIO[[#This Row],[Salidas]]</f>
        <v>0</v>
      </c>
      <c r="Y942" s="42" t="s">
        <v>2804</v>
      </c>
      <c r="Z942" s="20"/>
      <c r="AA942" s="20">
        <f>INVENTARIO[[#This Row],[Costo total]]*INVENTARIO[[#This Row],[Entradas]]</f>
        <v>23.580000000000002</v>
      </c>
      <c r="AB942" s="43">
        <f>INVENTARIO[[#This Row],[Stock Actual]]*INVENTARIO[[#This Row],[Costo total]]</f>
        <v>23.580000000000002</v>
      </c>
    </row>
    <row r="943" spans="1:28" ht="55" customHeight="1" x14ac:dyDescent="0.15">
      <c r="A943" s="42" t="s">
        <v>2729</v>
      </c>
      <c r="B943" s="180"/>
      <c r="C943" s="22" t="s">
        <v>12</v>
      </c>
      <c r="D943" s="181" t="s">
        <v>2900</v>
      </c>
      <c r="E943" s="178" t="s">
        <v>2783</v>
      </c>
      <c r="F943" s="179" t="s">
        <v>2784</v>
      </c>
      <c r="G943" s="182" t="s">
        <v>1942</v>
      </c>
      <c r="H943" s="171">
        <f>INVENTARIO[[#This Row],[Precio Final]]</f>
        <v>0</v>
      </c>
      <c r="I943" s="183">
        <f t="shared" si="64"/>
        <v>36.435000000000002</v>
      </c>
      <c r="J943" s="120">
        <v>1</v>
      </c>
      <c r="K943" s="112">
        <f>SUMIFS(VENTAS[Cantidad],VENTAS[Código del producto Vendido],INVENTARIO[[#This Row],[Code]])</f>
        <v>0</v>
      </c>
      <c r="L943" s="110">
        <f>INVENTARIO[[#This Row],[Entradas]]-INVENTARIO[[#This Row],[Salidas]]</f>
        <v>1</v>
      </c>
      <c r="M943" s="171">
        <f>INVENTARIO[[#This Row],[Precio Final]]*10%</f>
        <v>0</v>
      </c>
      <c r="N943" s="42"/>
      <c r="O943" s="42"/>
      <c r="P943" s="42">
        <v>22.49</v>
      </c>
      <c r="Q943" s="110"/>
      <c r="R943" s="42"/>
      <c r="S943" s="177">
        <v>1.8</v>
      </c>
      <c r="T943" s="42">
        <f>INVENTARIO[[#This Row],[Costo Unitario (USD)]]+INVENTARIO[[#This Row],[Costo Envío (USD)]]</f>
        <v>24.29</v>
      </c>
      <c r="U943" s="168">
        <f>INVENTARIO[[#This Row],[Costo total]]*1.5</f>
        <v>36.435000000000002</v>
      </c>
      <c r="V943" s="185"/>
      <c r="W943" s="42">
        <f>INVENTARIO[[#This Row],[Precio Final]]-INVENTARIO[[#This Row],[Costo total]]</f>
        <v>-24.29</v>
      </c>
      <c r="X943" s="42">
        <f>INVENTARIO[[#This Row],[Ganancia Unitaria]]*INVENTARIO[[#This Row],[Salidas]]</f>
        <v>0</v>
      </c>
      <c r="Y943" s="42" t="s">
        <v>2804</v>
      </c>
      <c r="Z943" s="20"/>
      <c r="AA943" s="20">
        <f>INVENTARIO[[#This Row],[Costo total]]*INVENTARIO[[#This Row],[Entradas]]</f>
        <v>24.29</v>
      </c>
      <c r="AB943" s="43">
        <f>INVENTARIO[[#This Row],[Stock Actual]]*INVENTARIO[[#This Row],[Costo total]]</f>
        <v>24.29</v>
      </c>
    </row>
    <row r="944" spans="1:28" ht="55" customHeight="1" x14ac:dyDescent="0.15">
      <c r="A944" s="42" t="s">
        <v>2730</v>
      </c>
      <c r="B944" s="180"/>
      <c r="C944" s="22" t="s">
        <v>12</v>
      </c>
      <c r="D944" s="181" t="s">
        <v>2900</v>
      </c>
      <c r="E944" s="178" t="s">
        <v>2783</v>
      </c>
      <c r="F944" s="179" t="s">
        <v>2785</v>
      </c>
      <c r="G944" s="182" t="s">
        <v>1942</v>
      </c>
      <c r="H944" s="171">
        <f>INVENTARIO[[#This Row],[Precio Final]]</f>
        <v>0</v>
      </c>
      <c r="I944" s="183">
        <f t="shared" si="64"/>
        <v>36.435000000000002</v>
      </c>
      <c r="J944" s="120">
        <v>1</v>
      </c>
      <c r="K944" s="112">
        <f>SUMIFS(VENTAS[Cantidad],VENTAS[Código del producto Vendido],INVENTARIO[[#This Row],[Code]])</f>
        <v>0</v>
      </c>
      <c r="L944" s="110">
        <f>INVENTARIO[[#This Row],[Entradas]]-INVENTARIO[[#This Row],[Salidas]]</f>
        <v>1</v>
      </c>
      <c r="M944" s="171">
        <f>INVENTARIO[[#This Row],[Precio Final]]*10%</f>
        <v>0</v>
      </c>
      <c r="N944" s="42"/>
      <c r="O944" s="42"/>
      <c r="P944" s="42">
        <v>22.49</v>
      </c>
      <c r="Q944" s="110"/>
      <c r="R944" s="42"/>
      <c r="S944" s="177">
        <v>1.8</v>
      </c>
      <c r="T944" s="42">
        <f>INVENTARIO[[#This Row],[Costo Unitario (USD)]]+INVENTARIO[[#This Row],[Costo Envío (USD)]]</f>
        <v>24.29</v>
      </c>
      <c r="U944" s="168">
        <f>INVENTARIO[[#This Row],[Costo total]]*1.5</f>
        <v>36.435000000000002</v>
      </c>
      <c r="V944" s="185"/>
      <c r="W944" s="42">
        <f>INVENTARIO[[#This Row],[Precio Final]]-INVENTARIO[[#This Row],[Costo total]]</f>
        <v>-24.29</v>
      </c>
      <c r="X944" s="42">
        <f>INVENTARIO[[#This Row],[Ganancia Unitaria]]*INVENTARIO[[#This Row],[Salidas]]</f>
        <v>0</v>
      </c>
      <c r="Y944" s="42" t="s">
        <v>2804</v>
      </c>
      <c r="Z944" s="20"/>
      <c r="AA944" s="20">
        <f>INVENTARIO[[#This Row],[Costo total]]*INVENTARIO[[#This Row],[Entradas]]</f>
        <v>24.29</v>
      </c>
      <c r="AB944" s="43">
        <f>INVENTARIO[[#This Row],[Stock Actual]]*INVENTARIO[[#This Row],[Costo total]]</f>
        <v>24.29</v>
      </c>
    </row>
    <row r="945" spans="1:28" ht="55" customHeight="1" x14ac:dyDescent="0.15">
      <c r="A945" s="42" t="s">
        <v>2731</v>
      </c>
      <c r="B945" s="180"/>
      <c r="C945" s="22" t="s">
        <v>12</v>
      </c>
      <c r="D945" s="181" t="s">
        <v>2900</v>
      </c>
      <c r="E945" s="178" t="s">
        <v>2783</v>
      </c>
      <c r="F945" s="179" t="s">
        <v>2379</v>
      </c>
      <c r="G945" s="182" t="s">
        <v>1942</v>
      </c>
      <c r="H945" s="171">
        <f>INVENTARIO[[#This Row],[Precio Final]]</f>
        <v>0</v>
      </c>
      <c r="I945" s="183">
        <f t="shared" si="64"/>
        <v>36.435000000000002</v>
      </c>
      <c r="J945" s="120">
        <v>1</v>
      </c>
      <c r="K945" s="112">
        <f>SUMIFS(VENTAS[Cantidad],VENTAS[Código del producto Vendido],INVENTARIO[[#This Row],[Code]])</f>
        <v>0</v>
      </c>
      <c r="L945" s="110">
        <f>INVENTARIO[[#This Row],[Entradas]]-INVENTARIO[[#This Row],[Salidas]]</f>
        <v>1</v>
      </c>
      <c r="M945" s="171">
        <f>INVENTARIO[[#This Row],[Precio Final]]*10%</f>
        <v>0</v>
      </c>
      <c r="N945" s="42"/>
      <c r="O945" s="42"/>
      <c r="P945" s="42">
        <v>22.49</v>
      </c>
      <c r="Q945" s="110"/>
      <c r="R945" s="42"/>
      <c r="S945" s="177">
        <v>1.8</v>
      </c>
      <c r="T945" s="42">
        <f>INVENTARIO[[#This Row],[Costo Unitario (USD)]]+INVENTARIO[[#This Row],[Costo Envío (USD)]]</f>
        <v>24.29</v>
      </c>
      <c r="U945" s="168">
        <f>INVENTARIO[[#This Row],[Costo total]]*1.5</f>
        <v>36.435000000000002</v>
      </c>
      <c r="V945" s="185"/>
      <c r="W945" s="42">
        <f>INVENTARIO[[#This Row],[Precio Final]]-INVENTARIO[[#This Row],[Costo total]]</f>
        <v>-24.29</v>
      </c>
      <c r="X945" s="42">
        <f>INVENTARIO[[#This Row],[Ganancia Unitaria]]*INVENTARIO[[#This Row],[Salidas]]</f>
        <v>0</v>
      </c>
      <c r="Y945" s="42" t="s">
        <v>2804</v>
      </c>
      <c r="Z945" s="20"/>
      <c r="AA945" s="20">
        <f>INVENTARIO[[#This Row],[Costo total]]*INVENTARIO[[#This Row],[Entradas]]</f>
        <v>24.29</v>
      </c>
      <c r="AB945" s="43">
        <f>INVENTARIO[[#This Row],[Stock Actual]]*INVENTARIO[[#This Row],[Costo total]]</f>
        <v>24.29</v>
      </c>
    </row>
    <row r="946" spans="1:28" ht="55" customHeight="1" x14ac:dyDescent="0.15">
      <c r="A946" s="42" t="s">
        <v>2732</v>
      </c>
      <c r="B946" s="180"/>
      <c r="C946" s="22" t="s">
        <v>12</v>
      </c>
      <c r="D946" s="181" t="s">
        <v>2900</v>
      </c>
      <c r="E946" s="178" t="s">
        <v>2783</v>
      </c>
      <c r="F946" s="179" t="s">
        <v>2395</v>
      </c>
      <c r="G946" s="182" t="s">
        <v>1942</v>
      </c>
      <c r="H946" s="171">
        <f>INVENTARIO[[#This Row],[Precio Final]]</f>
        <v>0</v>
      </c>
      <c r="I946" s="183">
        <f t="shared" si="64"/>
        <v>36.435000000000002</v>
      </c>
      <c r="J946" s="120">
        <v>1</v>
      </c>
      <c r="K946" s="112">
        <f>SUMIFS(VENTAS[Cantidad],VENTAS[Código del producto Vendido],INVENTARIO[[#This Row],[Code]])</f>
        <v>0</v>
      </c>
      <c r="L946" s="110">
        <f>INVENTARIO[[#This Row],[Entradas]]-INVENTARIO[[#This Row],[Salidas]]</f>
        <v>1</v>
      </c>
      <c r="M946" s="171">
        <f>INVENTARIO[[#This Row],[Precio Final]]*10%</f>
        <v>0</v>
      </c>
      <c r="N946" s="42"/>
      <c r="O946" s="42"/>
      <c r="P946" s="42">
        <v>22.49</v>
      </c>
      <c r="Q946" s="110"/>
      <c r="R946" s="42"/>
      <c r="S946" s="177">
        <v>1.8</v>
      </c>
      <c r="T946" s="42">
        <f>INVENTARIO[[#This Row],[Costo Unitario (USD)]]+INVENTARIO[[#This Row],[Costo Envío (USD)]]</f>
        <v>24.29</v>
      </c>
      <c r="U946" s="168">
        <f>INVENTARIO[[#This Row],[Costo total]]*1.5</f>
        <v>36.435000000000002</v>
      </c>
      <c r="V946" s="185"/>
      <c r="W946" s="42">
        <f>INVENTARIO[[#This Row],[Precio Final]]-INVENTARIO[[#This Row],[Costo total]]</f>
        <v>-24.29</v>
      </c>
      <c r="X946" s="42">
        <f>INVENTARIO[[#This Row],[Ganancia Unitaria]]*INVENTARIO[[#This Row],[Salidas]]</f>
        <v>0</v>
      </c>
      <c r="Y946" s="42" t="s">
        <v>2804</v>
      </c>
      <c r="Z946" s="20"/>
      <c r="AA946" s="20">
        <f>INVENTARIO[[#This Row],[Costo total]]*INVENTARIO[[#This Row],[Entradas]]</f>
        <v>24.29</v>
      </c>
      <c r="AB946" s="43">
        <f>INVENTARIO[[#This Row],[Stock Actual]]*INVENTARIO[[#This Row],[Costo total]]</f>
        <v>24.29</v>
      </c>
    </row>
    <row r="947" spans="1:28" ht="55" customHeight="1" x14ac:dyDescent="0.15">
      <c r="A947" s="42" t="s">
        <v>2733</v>
      </c>
      <c r="B947" s="180"/>
      <c r="C947" s="22" t="s">
        <v>12</v>
      </c>
      <c r="D947" s="181" t="s">
        <v>2918</v>
      </c>
      <c r="E947" s="178" t="s">
        <v>2786</v>
      </c>
      <c r="F947" s="179" t="s">
        <v>2787</v>
      </c>
      <c r="G947" s="182" t="s">
        <v>2789</v>
      </c>
      <c r="H947" s="171">
        <f>INVENTARIO[[#This Row],[Precio Final]]</f>
        <v>0</v>
      </c>
      <c r="I947" s="183">
        <f t="shared" si="64"/>
        <v>26.82</v>
      </c>
      <c r="J947" s="120">
        <v>1</v>
      </c>
      <c r="K947" s="112">
        <f>SUMIFS(VENTAS[Cantidad],VENTAS[Código del producto Vendido],INVENTARIO[[#This Row],[Code]])</f>
        <v>0</v>
      </c>
      <c r="L947" s="110">
        <f>INVENTARIO[[#This Row],[Entradas]]-INVENTARIO[[#This Row],[Salidas]]</f>
        <v>1</v>
      </c>
      <c r="M947" s="171">
        <f>INVENTARIO[[#This Row],[Precio Final]]*10%</f>
        <v>0</v>
      </c>
      <c r="N947" s="42"/>
      <c r="O947" s="42"/>
      <c r="P947" s="42">
        <v>17.88</v>
      </c>
      <c r="Q947" s="110"/>
      <c r="R947" s="42"/>
      <c r="S947" s="177">
        <v>0</v>
      </c>
      <c r="T947" s="42">
        <f>INVENTARIO[[#This Row],[Costo Unitario (USD)]]+INVENTARIO[[#This Row],[Costo Envío (USD)]]</f>
        <v>17.88</v>
      </c>
      <c r="U947" s="168">
        <f>INVENTARIO[[#This Row],[Costo total]]*1.5</f>
        <v>26.82</v>
      </c>
      <c r="V947" s="185"/>
      <c r="W947" s="42">
        <f>INVENTARIO[[#This Row],[Precio Final]]-INVENTARIO[[#This Row],[Costo total]]</f>
        <v>-17.88</v>
      </c>
      <c r="X947" s="42">
        <f>INVENTARIO[[#This Row],[Ganancia Unitaria]]*INVENTARIO[[#This Row],[Salidas]]</f>
        <v>0</v>
      </c>
      <c r="Y947" s="42" t="s">
        <v>2803</v>
      </c>
      <c r="Z947" s="20"/>
      <c r="AA947" s="20">
        <f>INVENTARIO[[#This Row],[Costo total]]*INVENTARIO[[#This Row],[Entradas]]</f>
        <v>17.88</v>
      </c>
      <c r="AB947" s="43">
        <f>INVENTARIO[[#This Row],[Stock Actual]]*INVENTARIO[[#This Row],[Costo total]]</f>
        <v>17.88</v>
      </c>
    </row>
    <row r="948" spans="1:28" ht="55" customHeight="1" x14ac:dyDescent="0.15">
      <c r="A948" s="42" t="s">
        <v>2734</v>
      </c>
      <c r="B948" s="180"/>
      <c r="C948" s="22" t="s">
        <v>12</v>
      </c>
      <c r="D948" s="181" t="s">
        <v>2918</v>
      </c>
      <c r="E948" s="178" t="s">
        <v>2786</v>
      </c>
      <c r="F948" s="179" t="s">
        <v>2378</v>
      </c>
      <c r="G948" s="182" t="s">
        <v>2789</v>
      </c>
      <c r="H948" s="171">
        <f>INVENTARIO[[#This Row],[Precio Final]]</f>
        <v>0</v>
      </c>
      <c r="I948" s="183">
        <f t="shared" si="64"/>
        <v>26.82</v>
      </c>
      <c r="J948" s="120">
        <v>1</v>
      </c>
      <c r="K948" s="112">
        <f>SUMIFS(VENTAS[Cantidad],VENTAS[Código del producto Vendido],INVENTARIO[[#This Row],[Code]])</f>
        <v>0</v>
      </c>
      <c r="L948" s="110">
        <f>INVENTARIO[[#This Row],[Entradas]]-INVENTARIO[[#This Row],[Salidas]]</f>
        <v>1</v>
      </c>
      <c r="M948" s="171">
        <f>INVENTARIO[[#This Row],[Precio Final]]*10%</f>
        <v>0</v>
      </c>
      <c r="N948" s="42"/>
      <c r="O948" s="42"/>
      <c r="P948" s="42">
        <v>17.88</v>
      </c>
      <c r="Q948" s="110"/>
      <c r="R948" s="42"/>
      <c r="S948" s="177">
        <v>0</v>
      </c>
      <c r="T948" s="42">
        <f>INVENTARIO[[#This Row],[Costo Unitario (USD)]]+INVENTARIO[[#This Row],[Costo Envío (USD)]]</f>
        <v>17.88</v>
      </c>
      <c r="U948" s="168">
        <f>INVENTARIO[[#This Row],[Costo total]]*1.5</f>
        <v>26.82</v>
      </c>
      <c r="V948" s="185"/>
      <c r="W948" s="42">
        <f>INVENTARIO[[#This Row],[Precio Final]]-INVENTARIO[[#This Row],[Costo total]]</f>
        <v>-17.88</v>
      </c>
      <c r="X948" s="42">
        <f>INVENTARIO[[#This Row],[Ganancia Unitaria]]*INVENTARIO[[#This Row],[Salidas]]</f>
        <v>0</v>
      </c>
      <c r="Y948" s="42" t="s">
        <v>2803</v>
      </c>
      <c r="Z948" s="20"/>
      <c r="AA948" s="20">
        <f>INVENTARIO[[#This Row],[Costo total]]*INVENTARIO[[#This Row],[Entradas]]</f>
        <v>17.88</v>
      </c>
      <c r="AB948" s="43">
        <f>INVENTARIO[[#This Row],[Stock Actual]]*INVENTARIO[[#This Row],[Costo total]]</f>
        <v>17.88</v>
      </c>
    </row>
    <row r="949" spans="1:28" ht="55" customHeight="1" x14ac:dyDescent="0.15">
      <c r="A949" s="42" t="s">
        <v>2735</v>
      </c>
      <c r="B949" s="180"/>
      <c r="C949" s="22" t="s">
        <v>12</v>
      </c>
      <c r="D949" s="181" t="s">
        <v>2918</v>
      </c>
      <c r="E949" s="178" t="s">
        <v>2786</v>
      </c>
      <c r="F949" s="179" t="s">
        <v>2788</v>
      </c>
      <c r="G949" s="182" t="s">
        <v>2789</v>
      </c>
      <c r="H949" s="171">
        <f>INVENTARIO[[#This Row],[Precio Final]]</f>
        <v>0</v>
      </c>
      <c r="I949" s="183">
        <f t="shared" si="64"/>
        <v>26.82</v>
      </c>
      <c r="J949" s="120">
        <v>2</v>
      </c>
      <c r="K949" s="112">
        <f>SUMIFS(VENTAS[Cantidad],VENTAS[Código del producto Vendido],INVENTARIO[[#This Row],[Code]])</f>
        <v>0</v>
      </c>
      <c r="L949" s="110">
        <f>INVENTARIO[[#This Row],[Entradas]]-INVENTARIO[[#This Row],[Salidas]]</f>
        <v>2</v>
      </c>
      <c r="M949" s="171">
        <f>INVENTARIO[[#This Row],[Precio Final]]*10%</f>
        <v>0</v>
      </c>
      <c r="N949" s="42"/>
      <c r="O949" s="42"/>
      <c r="P949" s="42">
        <v>17.88</v>
      </c>
      <c r="Q949" s="110"/>
      <c r="R949" s="42"/>
      <c r="S949" s="177">
        <v>0</v>
      </c>
      <c r="T949" s="42">
        <f>INVENTARIO[[#This Row],[Costo Unitario (USD)]]+INVENTARIO[[#This Row],[Costo Envío (USD)]]</f>
        <v>17.88</v>
      </c>
      <c r="U949" s="168">
        <f>INVENTARIO[[#This Row],[Costo total]]*1.5</f>
        <v>26.82</v>
      </c>
      <c r="V949" s="185"/>
      <c r="W949" s="42">
        <f>INVENTARIO[[#This Row],[Precio Final]]-INVENTARIO[[#This Row],[Costo total]]</f>
        <v>-17.88</v>
      </c>
      <c r="X949" s="42">
        <f>INVENTARIO[[#This Row],[Ganancia Unitaria]]*INVENTARIO[[#This Row],[Salidas]]</f>
        <v>0</v>
      </c>
      <c r="Y949" s="42" t="s">
        <v>2803</v>
      </c>
      <c r="Z949" s="20"/>
      <c r="AA949" s="20">
        <f>INVENTARIO[[#This Row],[Costo total]]*INVENTARIO[[#This Row],[Entradas]]</f>
        <v>35.76</v>
      </c>
      <c r="AB949" s="43">
        <f>INVENTARIO[[#This Row],[Stock Actual]]*INVENTARIO[[#This Row],[Costo total]]</f>
        <v>35.76</v>
      </c>
    </row>
    <row r="950" spans="1:28" ht="55" customHeight="1" x14ac:dyDescent="0.15">
      <c r="A950" s="42" t="s">
        <v>2736</v>
      </c>
      <c r="B950" s="180"/>
      <c r="C950" s="22" t="s">
        <v>12</v>
      </c>
      <c r="D950" s="181" t="s">
        <v>2913</v>
      </c>
      <c r="E950" s="178" t="s">
        <v>2790</v>
      </c>
      <c r="F950" s="179" t="s">
        <v>2791</v>
      </c>
      <c r="G950" s="182" t="s">
        <v>2789</v>
      </c>
      <c r="H950" s="171">
        <f>INVENTARIO[[#This Row],[Precio Final]]</f>
        <v>0</v>
      </c>
      <c r="I950" s="183">
        <f t="shared" si="64"/>
        <v>30.72</v>
      </c>
      <c r="J950" s="120">
        <v>1</v>
      </c>
      <c r="K950" s="112">
        <f>SUMIFS(VENTAS[Cantidad],VENTAS[Código del producto Vendido],INVENTARIO[[#This Row],[Code]])</f>
        <v>0</v>
      </c>
      <c r="L950" s="110">
        <f>INVENTARIO[[#This Row],[Entradas]]-INVENTARIO[[#This Row],[Salidas]]</f>
        <v>1</v>
      </c>
      <c r="M950" s="171">
        <f>INVENTARIO[[#This Row],[Precio Final]]*10%</f>
        <v>0</v>
      </c>
      <c r="N950" s="42"/>
      <c r="O950" s="42"/>
      <c r="P950" s="42">
        <v>20.48</v>
      </c>
      <c r="Q950" s="110"/>
      <c r="R950" s="42"/>
      <c r="S950" s="177">
        <v>0</v>
      </c>
      <c r="T950" s="42">
        <f>INVENTARIO[[#This Row],[Costo Unitario (USD)]]+INVENTARIO[[#This Row],[Costo Envío (USD)]]</f>
        <v>20.48</v>
      </c>
      <c r="U950" s="168">
        <f>INVENTARIO[[#This Row],[Costo total]]*1.5</f>
        <v>30.72</v>
      </c>
      <c r="V950" s="185"/>
      <c r="W950" s="42">
        <f>INVENTARIO[[#This Row],[Precio Final]]-INVENTARIO[[#This Row],[Costo total]]</f>
        <v>-20.48</v>
      </c>
      <c r="X950" s="42">
        <f>INVENTARIO[[#This Row],[Ganancia Unitaria]]*INVENTARIO[[#This Row],[Salidas]]</f>
        <v>0</v>
      </c>
      <c r="Y950" s="42" t="s">
        <v>2803</v>
      </c>
      <c r="Z950" s="20"/>
      <c r="AA950" s="20">
        <f>INVENTARIO[[#This Row],[Costo total]]*INVENTARIO[[#This Row],[Entradas]]</f>
        <v>20.48</v>
      </c>
      <c r="AB950" s="43">
        <f>INVENTARIO[[#This Row],[Stock Actual]]*INVENTARIO[[#This Row],[Costo total]]</f>
        <v>20.48</v>
      </c>
    </row>
    <row r="951" spans="1:28" ht="55" customHeight="1" x14ac:dyDescent="0.15">
      <c r="A951" s="42" t="s">
        <v>2737</v>
      </c>
      <c r="B951" s="180"/>
      <c r="C951" s="22" t="s">
        <v>12</v>
      </c>
      <c r="D951" s="181" t="s">
        <v>2913</v>
      </c>
      <c r="E951" s="178" t="s">
        <v>2790</v>
      </c>
      <c r="F951" s="179" t="s">
        <v>2577</v>
      </c>
      <c r="G951" s="182" t="s">
        <v>2789</v>
      </c>
      <c r="H951" s="171">
        <f>INVENTARIO[[#This Row],[Precio Final]]</f>
        <v>0</v>
      </c>
      <c r="I951" s="183">
        <f t="shared" si="64"/>
        <v>30.72</v>
      </c>
      <c r="J951" s="120">
        <v>1</v>
      </c>
      <c r="K951" s="112">
        <f>SUMIFS(VENTAS[Cantidad],VENTAS[Código del producto Vendido],INVENTARIO[[#This Row],[Code]])</f>
        <v>0</v>
      </c>
      <c r="L951" s="110">
        <f>INVENTARIO[[#This Row],[Entradas]]-INVENTARIO[[#This Row],[Salidas]]</f>
        <v>1</v>
      </c>
      <c r="M951" s="171">
        <f>INVENTARIO[[#This Row],[Precio Final]]*10%</f>
        <v>0</v>
      </c>
      <c r="N951" s="42"/>
      <c r="O951" s="42"/>
      <c r="P951" s="42">
        <v>20.48</v>
      </c>
      <c r="Q951" s="110"/>
      <c r="R951" s="42"/>
      <c r="S951" s="177">
        <v>0</v>
      </c>
      <c r="T951" s="42">
        <f>INVENTARIO[[#This Row],[Costo Unitario (USD)]]+INVENTARIO[[#This Row],[Costo Envío (USD)]]</f>
        <v>20.48</v>
      </c>
      <c r="U951" s="168">
        <f>INVENTARIO[[#This Row],[Costo total]]*1.5</f>
        <v>30.72</v>
      </c>
      <c r="V951" s="185"/>
      <c r="W951" s="42">
        <f>INVENTARIO[[#This Row],[Precio Final]]-INVENTARIO[[#This Row],[Costo total]]</f>
        <v>-20.48</v>
      </c>
      <c r="X951" s="42">
        <f>INVENTARIO[[#This Row],[Ganancia Unitaria]]*INVENTARIO[[#This Row],[Salidas]]</f>
        <v>0</v>
      </c>
      <c r="Y951" s="42" t="s">
        <v>2803</v>
      </c>
      <c r="Z951" s="20"/>
      <c r="AA951" s="20">
        <f>INVENTARIO[[#This Row],[Costo total]]*INVENTARIO[[#This Row],[Entradas]]</f>
        <v>20.48</v>
      </c>
      <c r="AB951" s="43">
        <f>INVENTARIO[[#This Row],[Stock Actual]]*INVENTARIO[[#This Row],[Costo total]]</f>
        <v>20.48</v>
      </c>
    </row>
    <row r="952" spans="1:28" ht="55" customHeight="1" x14ac:dyDescent="0.15">
      <c r="A952" s="42" t="s">
        <v>2827</v>
      </c>
      <c r="B952" s="180"/>
      <c r="C952" s="22" t="s">
        <v>12</v>
      </c>
      <c r="D952" s="181" t="s">
        <v>2918</v>
      </c>
      <c r="E952" s="178" t="s">
        <v>2829</v>
      </c>
      <c r="F952" s="179" t="s">
        <v>2830</v>
      </c>
      <c r="G952" s="182" t="s">
        <v>2789</v>
      </c>
      <c r="H952" s="171">
        <f>INVENTARIO[[#This Row],[Precio Final]]</f>
        <v>0</v>
      </c>
      <c r="I952" s="183">
        <f>U952</f>
        <v>33.255000000000003</v>
      </c>
      <c r="J952" s="120">
        <v>1</v>
      </c>
      <c r="K952" s="112">
        <f>SUMIFS(VENTAS[Cantidad],VENTAS[Código del producto Vendido],INVENTARIO[[#This Row],[Code]])</f>
        <v>0</v>
      </c>
      <c r="L952" s="110">
        <f>INVENTARIO[[#This Row],[Entradas]]-INVENTARIO[[#This Row],[Salidas]]</f>
        <v>1</v>
      </c>
      <c r="M952" s="171">
        <f>INVENTARIO[[#This Row],[Precio Final]]*10%</f>
        <v>0</v>
      </c>
      <c r="N952" s="42"/>
      <c r="O952" s="42"/>
      <c r="P952" s="42">
        <v>22.17</v>
      </c>
      <c r="Q952" s="110"/>
      <c r="R952" s="42"/>
      <c r="S952" s="177">
        <v>0</v>
      </c>
      <c r="T952" s="42">
        <f>INVENTARIO[[#This Row],[Costo Unitario (USD)]]+INVENTARIO[[#This Row],[Costo Envío (USD)]]</f>
        <v>22.17</v>
      </c>
      <c r="U952" s="168">
        <f>INVENTARIO[[#This Row],[Costo total]]*1.5</f>
        <v>33.255000000000003</v>
      </c>
      <c r="V952" s="185"/>
      <c r="W952" s="42">
        <f>INVENTARIO[[#This Row],[Precio Final]]-INVENTARIO[[#This Row],[Costo total]]</f>
        <v>-22.17</v>
      </c>
      <c r="X952" s="42">
        <f>INVENTARIO[[#This Row],[Ganancia Unitaria]]*INVENTARIO[[#This Row],[Salidas]]</f>
        <v>0</v>
      </c>
      <c r="Y952" s="42"/>
      <c r="Z952" s="20"/>
      <c r="AA952" s="20">
        <f>INVENTARIO[[#This Row],[Costo total]]*INVENTARIO[[#This Row],[Entradas]]</f>
        <v>22.17</v>
      </c>
      <c r="AB952" s="43">
        <f>INVENTARIO[[#This Row],[Stock Actual]]*INVENTARIO[[#This Row],[Costo total]]</f>
        <v>22.17</v>
      </c>
    </row>
    <row r="953" spans="1:28" ht="55" customHeight="1" x14ac:dyDescent="0.15">
      <c r="A953" s="42" t="s">
        <v>2828</v>
      </c>
      <c r="B953" s="180"/>
      <c r="C953" s="22" t="s">
        <v>12</v>
      </c>
      <c r="D953" s="181" t="s">
        <v>2918</v>
      </c>
      <c r="E953" s="178" t="s">
        <v>2826</v>
      </c>
      <c r="F953" s="179" t="s">
        <v>2831</v>
      </c>
      <c r="G953" s="182" t="s">
        <v>2789</v>
      </c>
      <c r="H953" s="171">
        <f>INVENTARIO[[#This Row],[Precio Final]]</f>
        <v>0</v>
      </c>
      <c r="I953" s="183">
        <f>U953</f>
        <v>32.730000000000004</v>
      </c>
      <c r="J953" s="120">
        <v>1</v>
      </c>
      <c r="K953" s="112">
        <f>SUMIFS(VENTAS[Cantidad],VENTAS[Código del producto Vendido],INVENTARIO[[#This Row],[Code]])</f>
        <v>0</v>
      </c>
      <c r="L953" s="110">
        <f>INVENTARIO[[#This Row],[Entradas]]-INVENTARIO[[#This Row],[Salidas]]</f>
        <v>1</v>
      </c>
      <c r="M953" s="171">
        <f>INVENTARIO[[#This Row],[Precio Final]]*10%</f>
        <v>0</v>
      </c>
      <c r="N953" s="42"/>
      <c r="O953" s="42"/>
      <c r="P953" s="42">
        <v>21.82</v>
      </c>
      <c r="Q953" s="110"/>
      <c r="R953" s="42"/>
      <c r="S953" s="177">
        <v>0</v>
      </c>
      <c r="T953" s="42">
        <f>INVENTARIO[[#This Row],[Costo Unitario (USD)]]+INVENTARIO[[#This Row],[Costo Envío (USD)]]</f>
        <v>21.82</v>
      </c>
      <c r="U953" s="168">
        <f>INVENTARIO[[#This Row],[Costo total]]*1.5</f>
        <v>32.730000000000004</v>
      </c>
      <c r="V953" s="185"/>
      <c r="W953" s="42">
        <f>INVENTARIO[[#This Row],[Precio Final]]-INVENTARIO[[#This Row],[Costo total]]</f>
        <v>-21.82</v>
      </c>
      <c r="X953" s="42">
        <f>INVENTARIO[[#This Row],[Ganancia Unitaria]]*INVENTARIO[[#This Row],[Salidas]]</f>
        <v>0</v>
      </c>
      <c r="Y953" s="42"/>
      <c r="Z953" s="20"/>
      <c r="AA953" s="20">
        <f>INVENTARIO[[#This Row],[Costo total]]*INVENTARIO[[#This Row],[Entradas]]</f>
        <v>21.82</v>
      </c>
      <c r="AB953" s="43">
        <f>INVENTARIO[[#This Row],[Stock Actual]]*INVENTARIO[[#This Row],[Costo total]]</f>
        <v>21.82</v>
      </c>
    </row>
    <row r="954" spans="1:28" ht="55" customHeight="1" x14ac:dyDescent="0.15">
      <c r="A954" s="42" t="s">
        <v>2738</v>
      </c>
      <c r="B954" s="180"/>
      <c r="C954" s="22" t="s">
        <v>12</v>
      </c>
      <c r="D954" s="181" t="s">
        <v>2913</v>
      </c>
      <c r="E954" s="178" t="s">
        <v>2792</v>
      </c>
      <c r="F954" s="179" t="s">
        <v>2793</v>
      </c>
      <c r="G954" s="182" t="s">
        <v>2789</v>
      </c>
      <c r="H954" s="171">
        <f>INVENTARIO[[#This Row],[Precio Final]]</f>
        <v>0</v>
      </c>
      <c r="I954" s="183">
        <f t="shared" si="64"/>
        <v>8.25</v>
      </c>
      <c r="J954" s="120">
        <v>3</v>
      </c>
      <c r="K954" s="112">
        <f>SUMIFS(VENTAS[Cantidad],VENTAS[Código del producto Vendido],INVENTARIO[[#This Row],[Code]])</f>
        <v>0</v>
      </c>
      <c r="L954" s="110">
        <f>INVENTARIO[[#This Row],[Entradas]]-INVENTARIO[[#This Row],[Salidas]]</f>
        <v>3</v>
      </c>
      <c r="M954" s="171">
        <f>INVENTARIO[[#This Row],[Precio Final]]*10%</f>
        <v>0</v>
      </c>
      <c r="N954" s="42"/>
      <c r="O954" s="42"/>
      <c r="P954" s="42">
        <v>5.5</v>
      </c>
      <c r="Q954" s="110"/>
      <c r="R954" s="42"/>
      <c r="S954" s="177">
        <v>0</v>
      </c>
      <c r="T954" s="42">
        <f>INVENTARIO[[#This Row],[Costo Unitario (USD)]]+INVENTARIO[[#This Row],[Costo Envío (USD)]]</f>
        <v>5.5</v>
      </c>
      <c r="U954" s="168">
        <f>INVENTARIO[[#This Row],[Costo total]]*1.5</f>
        <v>8.25</v>
      </c>
      <c r="V954" s="185"/>
      <c r="W954" s="42">
        <f>INVENTARIO[[#This Row],[Precio Final]]-INVENTARIO[[#This Row],[Costo total]]</f>
        <v>-5.5</v>
      </c>
      <c r="X954" s="42">
        <f>INVENTARIO[[#This Row],[Ganancia Unitaria]]*INVENTARIO[[#This Row],[Salidas]]</f>
        <v>0</v>
      </c>
      <c r="Y954" s="42" t="s">
        <v>2803</v>
      </c>
      <c r="Z954" s="20"/>
      <c r="AA954" s="20">
        <f>INVENTARIO[[#This Row],[Costo total]]*INVENTARIO[[#This Row],[Entradas]]</f>
        <v>16.5</v>
      </c>
      <c r="AB954" s="43">
        <f>INVENTARIO[[#This Row],[Stock Actual]]*INVENTARIO[[#This Row],[Costo total]]</f>
        <v>16.5</v>
      </c>
    </row>
    <row r="955" spans="1:28" ht="55" customHeight="1" x14ac:dyDescent="0.15">
      <c r="A955" s="42" t="s">
        <v>2739</v>
      </c>
      <c r="B955" s="180"/>
      <c r="C955" s="22" t="s">
        <v>12</v>
      </c>
      <c r="D955" s="181" t="s">
        <v>2913</v>
      </c>
      <c r="E955" s="178" t="s">
        <v>2794</v>
      </c>
      <c r="F955" s="179" t="s">
        <v>2577</v>
      </c>
      <c r="G955" s="182" t="s">
        <v>2789</v>
      </c>
      <c r="H955" s="171">
        <f>INVENTARIO[[#This Row],[Precio Final]]</f>
        <v>0</v>
      </c>
      <c r="I955" s="183">
        <f t="shared" si="64"/>
        <v>16.424999999999997</v>
      </c>
      <c r="J955" s="120">
        <v>2</v>
      </c>
      <c r="K955" s="112">
        <f>SUMIFS(VENTAS[Cantidad],VENTAS[Código del producto Vendido],INVENTARIO[[#This Row],[Code]])</f>
        <v>0</v>
      </c>
      <c r="L955" s="110">
        <f>INVENTARIO[[#This Row],[Entradas]]-INVENTARIO[[#This Row],[Salidas]]</f>
        <v>2</v>
      </c>
      <c r="M955" s="171">
        <f>INVENTARIO[[#This Row],[Precio Final]]*10%</f>
        <v>0</v>
      </c>
      <c r="N955" s="42"/>
      <c r="O955" s="42"/>
      <c r="P955" s="42">
        <v>10.95</v>
      </c>
      <c r="Q955" s="110"/>
      <c r="R955" s="42"/>
      <c r="S955" s="177">
        <v>0</v>
      </c>
      <c r="T955" s="42">
        <f>INVENTARIO[[#This Row],[Costo Unitario (USD)]]+INVENTARIO[[#This Row],[Costo Envío (USD)]]</f>
        <v>10.95</v>
      </c>
      <c r="U955" s="168">
        <f>INVENTARIO[[#This Row],[Costo total]]*1.5</f>
        <v>16.424999999999997</v>
      </c>
      <c r="V955" s="185"/>
      <c r="W955" s="42">
        <f>INVENTARIO[[#This Row],[Precio Final]]-INVENTARIO[[#This Row],[Costo total]]</f>
        <v>-10.95</v>
      </c>
      <c r="X955" s="42">
        <f>INVENTARIO[[#This Row],[Ganancia Unitaria]]*INVENTARIO[[#This Row],[Salidas]]</f>
        <v>0</v>
      </c>
      <c r="Y955" s="42" t="s">
        <v>2803</v>
      </c>
      <c r="Z955" s="20"/>
      <c r="AA955" s="20">
        <f>INVENTARIO[[#This Row],[Costo total]]*INVENTARIO[[#This Row],[Entradas]]</f>
        <v>21.9</v>
      </c>
      <c r="AB955" s="43">
        <f>INVENTARIO[[#This Row],[Stock Actual]]*INVENTARIO[[#This Row],[Costo total]]</f>
        <v>21.9</v>
      </c>
    </row>
    <row r="956" spans="1:28" ht="55" customHeight="1" x14ac:dyDescent="0.15">
      <c r="A956" s="42" t="s">
        <v>2740</v>
      </c>
      <c r="B956" s="180"/>
      <c r="C956" s="22" t="s">
        <v>12</v>
      </c>
      <c r="D956" s="181" t="s">
        <v>2913</v>
      </c>
      <c r="E956" s="178" t="s">
        <v>2794</v>
      </c>
      <c r="F956" s="179" t="s">
        <v>2795</v>
      </c>
      <c r="G956" s="182" t="s">
        <v>2789</v>
      </c>
      <c r="H956" s="171">
        <f>INVENTARIO[[#This Row],[Precio Final]]</f>
        <v>0</v>
      </c>
      <c r="I956" s="183">
        <f t="shared" si="64"/>
        <v>16.424999999999997</v>
      </c>
      <c r="J956" s="120">
        <v>2</v>
      </c>
      <c r="K956" s="112">
        <f>SUMIFS(VENTAS[Cantidad],VENTAS[Código del producto Vendido],INVENTARIO[[#This Row],[Code]])</f>
        <v>0</v>
      </c>
      <c r="L956" s="110">
        <f>INVENTARIO[[#This Row],[Entradas]]-INVENTARIO[[#This Row],[Salidas]]</f>
        <v>2</v>
      </c>
      <c r="M956" s="171">
        <f>INVENTARIO[[#This Row],[Precio Final]]*10%</f>
        <v>0</v>
      </c>
      <c r="N956" s="42"/>
      <c r="O956" s="42"/>
      <c r="P956" s="42">
        <v>10.95</v>
      </c>
      <c r="Q956" s="110"/>
      <c r="R956" s="42"/>
      <c r="S956" s="177">
        <v>0</v>
      </c>
      <c r="T956" s="42">
        <f>INVENTARIO[[#This Row],[Costo Unitario (USD)]]+INVENTARIO[[#This Row],[Costo Envío (USD)]]</f>
        <v>10.95</v>
      </c>
      <c r="U956" s="168">
        <f>INVENTARIO[[#This Row],[Costo total]]*1.5</f>
        <v>16.424999999999997</v>
      </c>
      <c r="V956" s="185"/>
      <c r="W956" s="42">
        <f>INVENTARIO[[#This Row],[Precio Final]]-INVENTARIO[[#This Row],[Costo total]]</f>
        <v>-10.95</v>
      </c>
      <c r="X956" s="42">
        <f>INVENTARIO[[#This Row],[Ganancia Unitaria]]*INVENTARIO[[#This Row],[Salidas]]</f>
        <v>0</v>
      </c>
      <c r="Y956" s="42" t="s">
        <v>2803</v>
      </c>
      <c r="Z956" s="20"/>
      <c r="AA956" s="20">
        <f>INVENTARIO[[#This Row],[Costo total]]*INVENTARIO[[#This Row],[Entradas]]</f>
        <v>21.9</v>
      </c>
      <c r="AB956" s="43">
        <f>INVENTARIO[[#This Row],[Stock Actual]]*INVENTARIO[[#This Row],[Costo total]]</f>
        <v>21.9</v>
      </c>
    </row>
    <row r="957" spans="1:28" ht="55" customHeight="1" x14ac:dyDescent="0.15">
      <c r="A957" s="42" t="s">
        <v>2741</v>
      </c>
      <c r="B957" s="180"/>
      <c r="C957" s="22" t="s">
        <v>12</v>
      </c>
      <c r="D957" s="181" t="s">
        <v>2913</v>
      </c>
      <c r="E957" s="178" t="s">
        <v>2796</v>
      </c>
      <c r="F957" s="179" t="s">
        <v>2793</v>
      </c>
      <c r="G957" s="182" t="s">
        <v>2789</v>
      </c>
      <c r="H957" s="171">
        <f>INVENTARIO[[#This Row],[Precio Final]]</f>
        <v>0</v>
      </c>
      <c r="I957" s="183">
        <f t="shared" si="64"/>
        <v>16.23</v>
      </c>
      <c r="J957" s="120">
        <v>3</v>
      </c>
      <c r="K957" s="112">
        <f>SUMIFS(VENTAS[Cantidad],VENTAS[Código del producto Vendido],INVENTARIO[[#This Row],[Code]])</f>
        <v>0</v>
      </c>
      <c r="L957" s="110">
        <f>INVENTARIO[[#This Row],[Entradas]]-INVENTARIO[[#This Row],[Salidas]]</f>
        <v>3</v>
      </c>
      <c r="M957" s="171">
        <f>INVENTARIO[[#This Row],[Precio Final]]*10%</f>
        <v>0</v>
      </c>
      <c r="N957" s="42"/>
      <c r="O957" s="42"/>
      <c r="P957" s="42">
        <v>10.82</v>
      </c>
      <c r="Q957" s="110"/>
      <c r="R957" s="42"/>
      <c r="S957" s="177">
        <v>0</v>
      </c>
      <c r="T957" s="42">
        <f>INVENTARIO[[#This Row],[Costo Unitario (USD)]]+INVENTARIO[[#This Row],[Costo Envío (USD)]]</f>
        <v>10.82</v>
      </c>
      <c r="U957" s="168">
        <f>INVENTARIO[[#This Row],[Costo total]]*1.5</f>
        <v>16.23</v>
      </c>
      <c r="V957" s="185"/>
      <c r="W957" s="42">
        <f>INVENTARIO[[#This Row],[Precio Final]]-INVENTARIO[[#This Row],[Costo total]]</f>
        <v>-10.82</v>
      </c>
      <c r="X957" s="42">
        <f>INVENTARIO[[#This Row],[Ganancia Unitaria]]*INVENTARIO[[#This Row],[Salidas]]</f>
        <v>0</v>
      </c>
      <c r="Y957" s="42" t="s">
        <v>2803</v>
      </c>
      <c r="Z957" s="20"/>
      <c r="AA957" s="20">
        <f>INVENTARIO[[#This Row],[Costo total]]*INVENTARIO[[#This Row],[Entradas]]</f>
        <v>32.46</v>
      </c>
      <c r="AB957" s="43">
        <f>INVENTARIO[[#This Row],[Stock Actual]]*INVENTARIO[[#This Row],[Costo total]]</f>
        <v>32.46</v>
      </c>
    </row>
    <row r="958" spans="1:28" ht="55" customHeight="1" x14ac:dyDescent="0.15">
      <c r="A958" s="42" t="s">
        <v>2742</v>
      </c>
      <c r="B958" s="180"/>
      <c r="C958" s="22" t="s">
        <v>12</v>
      </c>
      <c r="D958" s="181" t="s">
        <v>2913</v>
      </c>
      <c r="E958" s="178" t="s">
        <v>2796</v>
      </c>
      <c r="F958" s="179" t="s">
        <v>2776</v>
      </c>
      <c r="G958" s="182" t="s">
        <v>2789</v>
      </c>
      <c r="H958" s="171">
        <f>INVENTARIO[[#This Row],[Precio Final]]</f>
        <v>0</v>
      </c>
      <c r="I958" s="183">
        <f t="shared" si="64"/>
        <v>14.955000000000002</v>
      </c>
      <c r="J958" s="120">
        <v>3</v>
      </c>
      <c r="K958" s="112">
        <f>SUMIFS(VENTAS[Cantidad],VENTAS[Código del producto Vendido],INVENTARIO[[#This Row],[Code]])</f>
        <v>0</v>
      </c>
      <c r="L958" s="110">
        <f>INVENTARIO[[#This Row],[Entradas]]-INVENTARIO[[#This Row],[Salidas]]</f>
        <v>3</v>
      </c>
      <c r="M958" s="171">
        <f>INVENTARIO[[#This Row],[Precio Final]]*10%</f>
        <v>0</v>
      </c>
      <c r="N958" s="42"/>
      <c r="O958" s="42"/>
      <c r="P958" s="42">
        <v>9.9700000000000006</v>
      </c>
      <c r="Q958" s="110"/>
      <c r="R958" s="42"/>
      <c r="S958" s="177">
        <v>0</v>
      </c>
      <c r="T958" s="42">
        <f>INVENTARIO[[#This Row],[Costo Unitario (USD)]]+INVENTARIO[[#This Row],[Costo Envío (USD)]]</f>
        <v>9.9700000000000006</v>
      </c>
      <c r="U958" s="168">
        <f>INVENTARIO[[#This Row],[Costo total]]*1.5</f>
        <v>14.955000000000002</v>
      </c>
      <c r="V958" s="185"/>
      <c r="W958" s="42">
        <f>INVENTARIO[[#This Row],[Precio Final]]-INVENTARIO[[#This Row],[Costo total]]</f>
        <v>-9.9700000000000006</v>
      </c>
      <c r="X958" s="42">
        <f>INVENTARIO[[#This Row],[Ganancia Unitaria]]*INVENTARIO[[#This Row],[Salidas]]</f>
        <v>0</v>
      </c>
      <c r="Y958" s="42" t="s">
        <v>2803</v>
      </c>
      <c r="Z958" s="20"/>
      <c r="AA958" s="20">
        <f>INVENTARIO[[#This Row],[Costo total]]*INVENTARIO[[#This Row],[Entradas]]</f>
        <v>29.910000000000004</v>
      </c>
      <c r="AB958" s="43">
        <f>INVENTARIO[[#This Row],[Stock Actual]]*INVENTARIO[[#This Row],[Costo total]]</f>
        <v>29.910000000000004</v>
      </c>
    </row>
    <row r="959" spans="1:28" ht="55" customHeight="1" x14ac:dyDescent="0.15">
      <c r="A959" s="42" t="s">
        <v>2743</v>
      </c>
      <c r="B959" s="180"/>
      <c r="C959" s="22" t="s">
        <v>12</v>
      </c>
      <c r="D959" s="181" t="s">
        <v>2900</v>
      </c>
      <c r="E959" s="178" t="s">
        <v>2797</v>
      </c>
      <c r="F959" s="179" t="s">
        <v>2798</v>
      </c>
      <c r="G959" s="182" t="s">
        <v>2789</v>
      </c>
      <c r="H959" s="171">
        <f>INVENTARIO[[#This Row],[Precio Final]]</f>
        <v>0</v>
      </c>
      <c r="I959" s="183">
        <f t="shared" si="64"/>
        <v>13.049999999999999</v>
      </c>
      <c r="J959" s="120">
        <v>2</v>
      </c>
      <c r="K959" s="112">
        <f>SUMIFS(VENTAS[Cantidad],VENTAS[Código del producto Vendido],INVENTARIO[[#This Row],[Code]])</f>
        <v>0</v>
      </c>
      <c r="L959" s="110">
        <f>INVENTARIO[[#This Row],[Entradas]]-INVENTARIO[[#This Row],[Salidas]]</f>
        <v>2</v>
      </c>
      <c r="M959" s="171">
        <f>INVENTARIO[[#This Row],[Precio Final]]*10%</f>
        <v>0</v>
      </c>
      <c r="N959" s="42"/>
      <c r="O959" s="42"/>
      <c r="P959" s="42">
        <v>8.6999999999999993</v>
      </c>
      <c r="Q959" s="110"/>
      <c r="R959" s="42"/>
      <c r="S959" s="177">
        <v>0</v>
      </c>
      <c r="T959" s="42">
        <f>INVENTARIO[[#This Row],[Costo Unitario (USD)]]+INVENTARIO[[#This Row],[Costo Envío (USD)]]</f>
        <v>8.6999999999999993</v>
      </c>
      <c r="U959" s="168">
        <f>INVENTARIO[[#This Row],[Costo total]]*1.5</f>
        <v>13.049999999999999</v>
      </c>
      <c r="V959" s="185"/>
      <c r="W959" s="42">
        <f>INVENTARIO[[#This Row],[Precio Final]]-INVENTARIO[[#This Row],[Costo total]]</f>
        <v>-8.6999999999999993</v>
      </c>
      <c r="X959" s="42">
        <f>INVENTARIO[[#This Row],[Ganancia Unitaria]]*INVENTARIO[[#This Row],[Salidas]]</f>
        <v>0</v>
      </c>
      <c r="Y959" s="42" t="s">
        <v>2803</v>
      </c>
      <c r="Z959" s="20"/>
      <c r="AA959" s="20">
        <f>INVENTARIO[[#This Row],[Costo total]]*INVENTARIO[[#This Row],[Entradas]]</f>
        <v>17.399999999999999</v>
      </c>
      <c r="AB959" s="43">
        <f>INVENTARIO[[#This Row],[Stock Actual]]*INVENTARIO[[#This Row],[Costo total]]</f>
        <v>17.399999999999999</v>
      </c>
    </row>
    <row r="960" spans="1:28" ht="55" customHeight="1" x14ac:dyDescent="0.15">
      <c r="A960" s="42" t="s">
        <v>2744</v>
      </c>
      <c r="B960" s="180"/>
      <c r="C960" s="22" t="s">
        <v>12</v>
      </c>
      <c r="D960" s="181" t="s">
        <v>2900</v>
      </c>
      <c r="E960" s="178" t="s">
        <v>2797</v>
      </c>
      <c r="F960" s="179" t="s">
        <v>2799</v>
      </c>
      <c r="G960" s="182" t="s">
        <v>2789</v>
      </c>
      <c r="H960" s="171">
        <f>INVENTARIO[[#This Row],[Precio Final]]</f>
        <v>0</v>
      </c>
      <c r="I960" s="183">
        <f t="shared" si="64"/>
        <v>13.049999999999999</v>
      </c>
      <c r="J960" s="120">
        <v>2</v>
      </c>
      <c r="K960" s="112">
        <f>SUMIFS(VENTAS[Cantidad],VENTAS[Código del producto Vendido],INVENTARIO[[#This Row],[Code]])</f>
        <v>0</v>
      </c>
      <c r="L960" s="110">
        <f>INVENTARIO[[#This Row],[Entradas]]-INVENTARIO[[#This Row],[Salidas]]</f>
        <v>2</v>
      </c>
      <c r="M960" s="171">
        <f>INVENTARIO[[#This Row],[Precio Final]]*10%</f>
        <v>0</v>
      </c>
      <c r="N960" s="42"/>
      <c r="O960" s="42"/>
      <c r="P960" s="42">
        <v>8.6999999999999993</v>
      </c>
      <c r="Q960" s="110"/>
      <c r="R960" s="42"/>
      <c r="S960" s="177">
        <v>0</v>
      </c>
      <c r="T960" s="42">
        <f>INVENTARIO[[#This Row],[Costo Unitario (USD)]]+INVENTARIO[[#This Row],[Costo Envío (USD)]]</f>
        <v>8.6999999999999993</v>
      </c>
      <c r="U960" s="168">
        <f>INVENTARIO[[#This Row],[Costo total]]*1.5</f>
        <v>13.049999999999999</v>
      </c>
      <c r="V960" s="185"/>
      <c r="W960" s="42">
        <f>INVENTARIO[[#This Row],[Precio Final]]-INVENTARIO[[#This Row],[Costo total]]</f>
        <v>-8.6999999999999993</v>
      </c>
      <c r="X960" s="42">
        <f>INVENTARIO[[#This Row],[Ganancia Unitaria]]*INVENTARIO[[#This Row],[Salidas]]</f>
        <v>0</v>
      </c>
      <c r="Y960" s="42" t="s">
        <v>2803</v>
      </c>
      <c r="Z960" s="20"/>
      <c r="AA960" s="20">
        <f>INVENTARIO[[#This Row],[Costo total]]*INVENTARIO[[#This Row],[Entradas]]</f>
        <v>17.399999999999999</v>
      </c>
      <c r="AB960" s="43">
        <f>INVENTARIO[[#This Row],[Stock Actual]]*INVENTARIO[[#This Row],[Costo total]]</f>
        <v>17.399999999999999</v>
      </c>
    </row>
    <row r="961" spans="1:28" ht="55" customHeight="1" x14ac:dyDescent="0.15">
      <c r="A961" s="42" t="s">
        <v>2745</v>
      </c>
      <c r="B961" s="180"/>
      <c r="C961" s="22" t="s">
        <v>12</v>
      </c>
      <c r="D961" s="181" t="s">
        <v>2900</v>
      </c>
      <c r="E961" s="178" t="s">
        <v>2797</v>
      </c>
      <c r="F961" s="179" t="s">
        <v>2711</v>
      </c>
      <c r="G961" s="182" t="s">
        <v>2789</v>
      </c>
      <c r="H961" s="171">
        <f>INVENTARIO[[#This Row],[Precio Final]]</f>
        <v>0</v>
      </c>
      <c r="I961" s="183">
        <f t="shared" si="64"/>
        <v>13.049999999999999</v>
      </c>
      <c r="J961" s="120">
        <v>2</v>
      </c>
      <c r="K961" s="112">
        <f>SUMIFS(VENTAS[Cantidad],VENTAS[Código del producto Vendido],INVENTARIO[[#This Row],[Code]])</f>
        <v>0</v>
      </c>
      <c r="L961" s="110">
        <f>INVENTARIO[[#This Row],[Entradas]]-INVENTARIO[[#This Row],[Salidas]]</f>
        <v>2</v>
      </c>
      <c r="M961" s="171">
        <f>INVENTARIO[[#This Row],[Precio Final]]*10%</f>
        <v>0</v>
      </c>
      <c r="N961" s="42"/>
      <c r="O961" s="42"/>
      <c r="P961" s="42">
        <v>8.6999999999999993</v>
      </c>
      <c r="Q961" s="110"/>
      <c r="R961" s="42"/>
      <c r="S961" s="177">
        <v>0</v>
      </c>
      <c r="T961" s="42">
        <f>INVENTARIO[[#This Row],[Costo Unitario (USD)]]+INVENTARIO[[#This Row],[Costo Envío (USD)]]</f>
        <v>8.6999999999999993</v>
      </c>
      <c r="U961" s="168">
        <f>INVENTARIO[[#This Row],[Costo total]]*1.5</f>
        <v>13.049999999999999</v>
      </c>
      <c r="V961" s="185"/>
      <c r="W961" s="42">
        <f>INVENTARIO[[#This Row],[Precio Final]]-INVENTARIO[[#This Row],[Costo total]]</f>
        <v>-8.6999999999999993</v>
      </c>
      <c r="X961" s="42">
        <f>INVENTARIO[[#This Row],[Ganancia Unitaria]]*INVENTARIO[[#This Row],[Salidas]]</f>
        <v>0</v>
      </c>
      <c r="Y961" s="42" t="s">
        <v>2803</v>
      </c>
      <c r="Z961" s="20"/>
      <c r="AA961" s="20">
        <f>INVENTARIO[[#This Row],[Costo total]]*INVENTARIO[[#This Row],[Entradas]]</f>
        <v>17.399999999999999</v>
      </c>
      <c r="AB961" s="43">
        <f>INVENTARIO[[#This Row],[Stock Actual]]*INVENTARIO[[#This Row],[Costo total]]</f>
        <v>17.399999999999999</v>
      </c>
    </row>
    <row r="962" spans="1:28" ht="55" customHeight="1" x14ac:dyDescent="0.15">
      <c r="A962" s="42" t="s">
        <v>2746</v>
      </c>
      <c r="B962" s="180"/>
      <c r="C962" s="22" t="s">
        <v>12</v>
      </c>
      <c r="D962" s="181" t="s">
        <v>2913</v>
      </c>
      <c r="E962" s="178" t="s">
        <v>2800</v>
      </c>
      <c r="F962" s="179" t="s">
        <v>2577</v>
      </c>
      <c r="G962" s="182" t="s">
        <v>2789</v>
      </c>
      <c r="H962" s="171">
        <f>INVENTARIO[[#This Row],[Precio Final]]</f>
        <v>0</v>
      </c>
      <c r="I962" s="183">
        <f t="shared" si="64"/>
        <v>29.22</v>
      </c>
      <c r="J962" s="120">
        <v>2</v>
      </c>
      <c r="K962" s="112">
        <f>SUMIFS(VENTAS[Cantidad],VENTAS[Código del producto Vendido],INVENTARIO[[#This Row],[Code]])</f>
        <v>0</v>
      </c>
      <c r="L962" s="110">
        <f>INVENTARIO[[#This Row],[Entradas]]-INVENTARIO[[#This Row],[Salidas]]</f>
        <v>2</v>
      </c>
      <c r="M962" s="171">
        <f>INVENTARIO[[#This Row],[Precio Final]]*10%</f>
        <v>0</v>
      </c>
      <c r="N962" s="42"/>
      <c r="O962" s="42"/>
      <c r="P962" s="42">
        <v>19.48</v>
      </c>
      <c r="Q962" s="110"/>
      <c r="R962" s="42"/>
      <c r="S962" s="177">
        <v>0</v>
      </c>
      <c r="T962" s="42">
        <f>INVENTARIO[[#This Row],[Costo Unitario (USD)]]+INVENTARIO[[#This Row],[Costo Envío (USD)]]</f>
        <v>19.48</v>
      </c>
      <c r="U962" s="168">
        <f>INVENTARIO[[#This Row],[Costo total]]*1.5</f>
        <v>29.22</v>
      </c>
      <c r="V962" s="185"/>
      <c r="W962" s="42">
        <f>INVENTARIO[[#This Row],[Precio Final]]-INVENTARIO[[#This Row],[Costo total]]</f>
        <v>-19.48</v>
      </c>
      <c r="X962" s="42">
        <f>INVENTARIO[[#This Row],[Ganancia Unitaria]]*INVENTARIO[[#This Row],[Salidas]]</f>
        <v>0</v>
      </c>
      <c r="Y962" s="42" t="s">
        <v>2803</v>
      </c>
      <c r="Z962" s="20"/>
      <c r="AA962" s="20">
        <f>INVENTARIO[[#This Row],[Costo total]]*INVENTARIO[[#This Row],[Entradas]]</f>
        <v>38.96</v>
      </c>
      <c r="AB962" s="43">
        <f>INVENTARIO[[#This Row],[Stock Actual]]*INVENTARIO[[#This Row],[Costo total]]</f>
        <v>38.96</v>
      </c>
    </row>
    <row r="963" spans="1:28" ht="55" customHeight="1" x14ac:dyDescent="0.15">
      <c r="A963" s="42" t="s">
        <v>2747</v>
      </c>
      <c r="B963" s="180"/>
      <c r="C963" s="22" t="s">
        <v>12</v>
      </c>
      <c r="D963" s="181" t="s">
        <v>2900</v>
      </c>
      <c r="E963" s="178" t="s">
        <v>2825</v>
      </c>
      <c r="F963" s="179" t="s">
        <v>2522</v>
      </c>
      <c r="G963" s="182" t="s">
        <v>2789</v>
      </c>
      <c r="H963" s="171">
        <f>INVENTARIO[[#This Row],[Precio Final]]</f>
        <v>0</v>
      </c>
      <c r="I963" s="183">
        <f t="shared" si="64"/>
        <v>4.875</v>
      </c>
      <c r="J963" s="120">
        <v>2</v>
      </c>
      <c r="K963" s="112">
        <f>SUMIFS(VENTAS[Cantidad],VENTAS[Código del producto Vendido],INVENTARIO[[#This Row],[Code]])</f>
        <v>0</v>
      </c>
      <c r="L963" s="110">
        <f>INVENTARIO[[#This Row],[Entradas]]-INVENTARIO[[#This Row],[Salidas]]</f>
        <v>2</v>
      </c>
      <c r="M963" s="171">
        <f>INVENTARIO[[#This Row],[Precio Final]]*10%</f>
        <v>0</v>
      </c>
      <c r="N963" s="42"/>
      <c r="O963" s="42"/>
      <c r="P963" s="42">
        <v>3.25</v>
      </c>
      <c r="Q963" s="110"/>
      <c r="R963" s="42"/>
      <c r="S963" s="177">
        <v>0</v>
      </c>
      <c r="T963" s="42">
        <f>INVENTARIO[[#This Row],[Costo Unitario (USD)]]+INVENTARIO[[#This Row],[Costo Envío (USD)]]</f>
        <v>3.25</v>
      </c>
      <c r="U963" s="168">
        <f>INVENTARIO[[#This Row],[Costo total]]*1.5</f>
        <v>4.875</v>
      </c>
      <c r="V963" s="185"/>
      <c r="W963" s="42">
        <f>INVENTARIO[[#This Row],[Precio Final]]-INVENTARIO[[#This Row],[Costo total]]</f>
        <v>-3.25</v>
      </c>
      <c r="X963" s="42">
        <f>INVENTARIO[[#This Row],[Ganancia Unitaria]]*INVENTARIO[[#This Row],[Salidas]]</f>
        <v>0</v>
      </c>
      <c r="Y963" s="42" t="s">
        <v>2803</v>
      </c>
      <c r="Z963" s="20"/>
      <c r="AA963" s="20">
        <f>INVENTARIO[[#This Row],[Costo total]]*INVENTARIO[[#This Row],[Entradas]]</f>
        <v>6.5</v>
      </c>
      <c r="AB963" s="43">
        <f>INVENTARIO[[#This Row],[Stock Actual]]*INVENTARIO[[#This Row],[Costo total]]</f>
        <v>6.5</v>
      </c>
    </row>
    <row r="964" spans="1:28" ht="55" customHeight="1" x14ac:dyDescent="0.15">
      <c r="A964" s="42" t="s">
        <v>2748</v>
      </c>
      <c r="B964" s="180"/>
      <c r="C964" s="22" t="s">
        <v>12</v>
      </c>
      <c r="D964" s="181" t="s">
        <v>2900</v>
      </c>
      <c r="E964" s="178" t="s">
        <v>2825</v>
      </c>
      <c r="F964" s="179" t="s">
        <v>2801</v>
      </c>
      <c r="G964" s="182" t="s">
        <v>2789</v>
      </c>
      <c r="H964" s="171">
        <f>INVENTARIO[[#This Row],[Precio Final]]</f>
        <v>0</v>
      </c>
      <c r="I964" s="183">
        <f t="shared" si="64"/>
        <v>4.875</v>
      </c>
      <c r="J964" s="120">
        <v>2</v>
      </c>
      <c r="K964" s="112">
        <f>SUMIFS(VENTAS[Cantidad],VENTAS[Código del producto Vendido],INVENTARIO[[#This Row],[Code]])</f>
        <v>0</v>
      </c>
      <c r="L964" s="110">
        <f>INVENTARIO[[#This Row],[Entradas]]-INVENTARIO[[#This Row],[Salidas]]</f>
        <v>2</v>
      </c>
      <c r="M964" s="171">
        <f>INVENTARIO[[#This Row],[Precio Final]]*10%</f>
        <v>0</v>
      </c>
      <c r="N964" s="42"/>
      <c r="O964" s="42"/>
      <c r="P964" s="42">
        <v>3.25</v>
      </c>
      <c r="Q964" s="110"/>
      <c r="R964" s="42"/>
      <c r="S964" s="177">
        <v>0</v>
      </c>
      <c r="T964" s="42">
        <f>INVENTARIO[[#This Row],[Costo Unitario (USD)]]+INVENTARIO[[#This Row],[Costo Envío (USD)]]</f>
        <v>3.25</v>
      </c>
      <c r="U964" s="168">
        <f>INVENTARIO[[#This Row],[Costo total]]*1.5</f>
        <v>4.875</v>
      </c>
      <c r="V964" s="185"/>
      <c r="W964" s="42">
        <f>INVENTARIO[[#This Row],[Precio Final]]-INVENTARIO[[#This Row],[Costo total]]</f>
        <v>-3.25</v>
      </c>
      <c r="X964" s="42">
        <f>INVENTARIO[[#This Row],[Ganancia Unitaria]]*INVENTARIO[[#This Row],[Salidas]]</f>
        <v>0</v>
      </c>
      <c r="Y964" s="42" t="s">
        <v>2803</v>
      </c>
      <c r="Z964" s="20"/>
      <c r="AA964" s="20">
        <f>INVENTARIO[[#This Row],[Costo total]]*INVENTARIO[[#This Row],[Entradas]]</f>
        <v>6.5</v>
      </c>
      <c r="AB964" s="43">
        <f>INVENTARIO[[#This Row],[Stock Actual]]*INVENTARIO[[#This Row],[Costo total]]</f>
        <v>6.5</v>
      </c>
    </row>
    <row r="965" spans="1:28" ht="55" customHeight="1" x14ac:dyDescent="0.15">
      <c r="A965" s="42" t="s">
        <v>2749</v>
      </c>
      <c r="B965" s="180"/>
      <c r="C965" s="22" t="s">
        <v>12</v>
      </c>
      <c r="D965" s="181" t="s">
        <v>2900</v>
      </c>
      <c r="E965" s="178" t="s">
        <v>2825</v>
      </c>
      <c r="F965" s="179" t="s">
        <v>2577</v>
      </c>
      <c r="G965" s="182" t="s">
        <v>2789</v>
      </c>
      <c r="H965" s="171">
        <f>INVENTARIO[[#This Row],[Precio Final]]</f>
        <v>0</v>
      </c>
      <c r="I965" s="183">
        <f t="shared" si="64"/>
        <v>5.49</v>
      </c>
      <c r="J965" s="120">
        <v>2</v>
      </c>
      <c r="K965" s="112">
        <f>SUMIFS(VENTAS[Cantidad],VENTAS[Código del producto Vendido],INVENTARIO[[#This Row],[Code]])</f>
        <v>0</v>
      </c>
      <c r="L965" s="110">
        <f>INVENTARIO[[#This Row],[Entradas]]-INVENTARIO[[#This Row],[Salidas]]</f>
        <v>2</v>
      </c>
      <c r="M965" s="171">
        <f>INVENTARIO[[#This Row],[Precio Final]]*10%</f>
        <v>0</v>
      </c>
      <c r="N965" s="42"/>
      <c r="O965" s="42"/>
      <c r="P965" s="42">
        <v>3.66</v>
      </c>
      <c r="Q965" s="110"/>
      <c r="R965" s="42"/>
      <c r="S965" s="177">
        <v>0</v>
      </c>
      <c r="T965" s="42">
        <f>INVENTARIO[[#This Row],[Costo Unitario (USD)]]+INVENTARIO[[#This Row],[Costo Envío (USD)]]</f>
        <v>3.66</v>
      </c>
      <c r="U965" s="168">
        <f>INVENTARIO[[#This Row],[Costo total]]*1.5</f>
        <v>5.49</v>
      </c>
      <c r="V965" s="185"/>
      <c r="W965" s="42">
        <f>INVENTARIO[[#This Row],[Precio Final]]-INVENTARIO[[#This Row],[Costo total]]</f>
        <v>-3.66</v>
      </c>
      <c r="X965" s="42">
        <f>INVENTARIO[[#This Row],[Ganancia Unitaria]]*INVENTARIO[[#This Row],[Salidas]]</f>
        <v>0</v>
      </c>
      <c r="Y965" s="42" t="s">
        <v>2803</v>
      </c>
      <c r="Z965" s="20"/>
      <c r="AA965" s="20">
        <f>INVENTARIO[[#This Row],[Costo total]]*INVENTARIO[[#This Row],[Entradas]]</f>
        <v>7.32</v>
      </c>
      <c r="AB965" s="43">
        <f>INVENTARIO[[#This Row],[Stock Actual]]*INVENTARIO[[#This Row],[Costo total]]</f>
        <v>7.32</v>
      </c>
    </row>
    <row r="966" spans="1:28" ht="55" customHeight="1" x14ac:dyDescent="0.15">
      <c r="A966" s="42" t="s">
        <v>2750</v>
      </c>
      <c r="B966" s="180"/>
      <c r="C966" s="22" t="s">
        <v>12</v>
      </c>
      <c r="D966" s="181" t="s">
        <v>2918</v>
      </c>
      <c r="E966" s="178" t="s">
        <v>2808</v>
      </c>
      <c r="F966" s="179" t="s">
        <v>2805</v>
      </c>
      <c r="G966" s="182" t="s">
        <v>164</v>
      </c>
      <c r="H966" s="171">
        <f>INVENTARIO[[#This Row],[Precio Final]]</f>
        <v>0</v>
      </c>
      <c r="I966" s="183">
        <f t="shared" si="64"/>
        <v>17.414999999999999</v>
      </c>
      <c r="J966" s="120">
        <v>2</v>
      </c>
      <c r="K966" s="112">
        <f>SUMIFS(VENTAS[Cantidad],VENTAS[Código del producto Vendido],INVENTARIO[[#This Row],[Code]])</f>
        <v>0</v>
      </c>
      <c r="L966" s="110">
        <f>INVENTARIO[[#This Row],[Entradas]]-INVENTARIO[[#This Row],[Salidas]]</f>
        <v>2</v>
      </c>
      <c r="M966" s="171">
        <f>INVENTARIO[[#This Row],[Precio Final]]*10%</f>
        <v>0</v>
      </c>
      <c r="N966" s="42"/>
      <c r="O966" s="42"/>
      <c r="P966" s="42">
        <v>11.61</v>
      </c>
      <c r="Q966" s="110"/>
      <c r="R966" s="42"/>
      <c r="S966" s="177">
        <v>0</v>
      </c>
      <c r="T966" s="42">
        <f>INVENTARIO[[#This Row],[Costo Unitario (USD)]]+INVENTARIO[[#This Row],[Costo Envío (USD)]]</f>
        <v>11.61</v>
      </c>
      <c r="U966" s="168">
        <f>INVENTARIO[[#This Row],[Costo total]]*1.5</f>
        <v>17.414999999999999</v>
      </c>
      <c r="V966" s="185"/>
      <c r="W966" s="42">
        <f>INVENTARIO[[#This Row],[Precio Final]]-INVENTARIO[[#This Row],[Costo total]]</f>
        <v>-11.61</v>
      </c>
      <c r="X966" s="42">
        <f>INVENTARIO[[#This Row],[Ganancia Unitaria]]*INVENTARIO[[#This Row],[Salidas]]</f>
        <v>0</v>
      </c>
      <c r="Y966" s="42" t="s">
        <v>2802</v>
      </c>
      <c r="Z966" s="20"/>
      <c r="AA966" s="20">
        <f>INVENTARIO[[#This Row],[Costo total]]*INVENTARIO[[#This Row],[Entradas]]</f>
        <v>23.22</v>
      </c>
      <c r="AB966" s="43">
        <f>INVENTARIO[[#This Row],[Stock Actual]]*INVENTARIO[[#This Row],[Costo total]]</f>
        <v>23.22</v>
      </c>
    </row>
    <row r="967" spans="1:28" ht="55" customHeight="1" x14ac:dyDescent="0.15">
      <c r="A967" s="42" t="s">
        <v>2807</v>
      </c>
      <c r="B967" s="180"/>
      <c r="C967" s="22" t="s">
        <v>12</v>
      </c>
      <c r="D967" s="181" t="s">
        <v>2918</v>
      </c>
      <c r="E967" s="178" t="s">
        <v>2808</v>
      </c>
      <c r="F967" s="179" t="s">
        <v>2809</v>
      </c>
      <c r="G967" s="182" t="s">
        <v>164</v>
      </c>
      <c r="H967" s="171">
        <f>INVENTARIO[[#This Row],[Precio Final]]</f>
        <v>0</v>
      </c>
      <c r="I967" s="183">
        <f>U967</f>
        <v>17.414999999999999</v>
      </c>
      <c r="J967" s="120">
        <v>1</v>
      </c>
      <c r="K967" s="112">
        <f>SUMIFS(VENTAS[Cantidad],VENTAS[Código del producto Vendido],INVENTARIO[[#This Row],[Code]])</f>
        <v>0</v>
      </c>
      <c r="L967" s="110">
        <f>INVENTARIO[[#This Row],[Entradas]]-INVENTARIO[[#This Row],[Salidas]]</f>
        <v>1</v>
      </c>
      <c r="M967" s="171">
        <f>INVENTARIO[[#This Row],[Precio Final]]*10%</f>
        <v>0</v>
      </c>
      <c r="N967" s="42"/>
      <c r="O967" s="42"/>
      <c r="P967" s="42">
        <v>11.61</v>
      </c>
      <c r="Q967" s="110"/>
      <c r="R967" s="42"/>
      <c r="S967" s="177">
        <v>0</v>
      </c>
      <c r="T967" s="42">
        <f>INVENTARIO[[#This Row],[Costo Unitario (USD)]]+INVENTARIO[[#This Row],[Costo Envío (USD)]]</f>
        <v>11.61</v>
      </c>
      <c r="U967" s="168">
        <f>INVENTARIO[[#This Row],[Costo total]]*1.5</f>
        <v>17.414999999999999</v>
      </c>
      <c r="V967" s="185"/>
      <c r="W967" s="42">
        <f>INVENTARIO[[#This Row],[Precio Final]]-INVENTARIO[[#This Row],[Costo total]]</f>
        <v>-11.61</v>
      </c>
      <c r="X967" s="42">
        <f>INVENTARIO[[#This Row],[Ganancia Unitaria]]*INVENTARIO[[#This Row],[Salidas]]</f>
        <v>0</v>
      </c>
      <c r="Y967" s="42"/>
      <c r="Z967" s="20"/>
      <c r="AA967" s="20">
        <f>INVENTARIO[[#This Row],[Costo total]]*INVENTARIO[[#This Row],[Entradas]]</f>
        <v>11.61</v>
      </c>
      <c r="AB967" s="43">
        <f>INVENTARIO[[#This Row],[Stock Actual]]*INVENTARIO[[#This Row],[Costo total]]</f>
        <v>11.61</v>
      </c>
    </row>
    <row r="968" spans="1:28" ht="55" customHeight="1" x14ac:dyDescent="0.15">
      <c r="A968" s="42" t="s">
        <v>2821</v>
      </c>
      <c r="B968" s="180"/>
      <c r="C968" s="22" t="s">
        <v>12</v>
      </c>
      <c r="D968" s="181" t="s">
        <v>2918</v>
      </c>
      <c r="E968" s="178" t="s">
        <v>2808</v>
      </c>
      <c r="F968" s="179" t="s">
        <v>2822</v>
      </c>
      <c r="G968" s="182" t="s">
        <v>164</v>
      </c>
      <c r="H968" s="171">
        <f>INVENTARIO[[#This Row],[Precio Final]]</f>
        <v>0</v>
      </c>
      <c r="I968" s="183">
        <f>U968</f>
        <v>17.414999999999999</v>
      </c>
      <c r="J968" s="120">
        <v>1</v>
      </c>
      <c r="K968" s="112">
        <f>SUMIFS(VENTAS[Cantidad],VENTAS[Código del producto Vendido],INVENTARIO[[#This Row],[Code]])</f>
        <v>0</v>
      </c>
      <c r="L968" s="110">
        <f>INVENTARIO[[#This Row],[Entradas]]-INVENTARIO[[#This Row],[Salidas]]</f>
        <v>1</v>
      </c>
      <c r="M968" s="171">
        <f>INVENTARIO[[#This Row],[Precio Final]]*10%</f>
        <v>0</v>
      </c>
      <c r="N968" s="42"/>
      <c r="O968" s="42"/>
      <c r="P968" s="42">
        <v>11.61</v>
      </c>
      <c r="Q968" s="110"/>
      <c r="R968" s="42"/>
      <c r="S968" s="177">
        <v>0</v>
      </c>
      <c r="T968" s="42">
        <f>INVENTARIO[[#This Row],[Costo Unitario (USD)]]+INVENTARIO[[#This Row],[Costo Envío (USD)]]</f>
        <v>11.61</v>
      </c>
      <c r="U968" s="168">
        <f>INVENTARIO[[#This Row],[Costo total]]*1.5</f>
        <v>17.414999999999999</v>
      </c>
      <c r="V968" s="185"/>
      <c r="W968" s="42">
        <f>INVENTARIO[[#This Row],[Precio Final]]-INVENTARIO[[#This Row],[Costo total]]</f>
        <v>-11.61</v>
      </c>
      <c r="X968" s="42">
        <f>INVENTARIO[[#This Row],[Ganancia Unitaria]]*INVENTARIO[[#This Row],[Salidas]]</f>
        <v>0</v>
      </c>
      <c r="Y968" s="42"/>
      <c r="Z968" s="20"/>
      <c r="AA968" s="20">
        <f>INVENTARIO[[#This Row],[Costo total]]*INVENTARIO[[#This Row],[Entradas]]</f>
        <v>11.61</v>
      </c>
      <c r="AB968" s="43">
        <f>INVENTARIO[[#This Row],[Stock Actual]]*INVENTARIO[[#This Row],[Costo total]]</f>
        <v>11.61</v>
      </c>
    </row>
    <row r="969" spans="1:28" ht="55" customHeight="1" x14ac:dyDescent="0.15">
      <c r="A969" s="42" t="s">
        <v>2813</v>
      </c>
      <c r="B969" s="180"/>
      <c r="C969" s="22" t="s">
        <v>12</v>
      </c>
      <c r="D969" s="181" t="s">
        <v>2900</v>
      </c>
      <c r="E969" s="178" t="s">
        <v>2806</v>
      </c>
      <c r="F969" s="179" t="s">
        <v>2815</v>
      </c>
      <c r="G969" s="182" t="s">
        <v>164</v>
      </c>
      <c r="H969" s="171">
        <f>INVENTARIO[[#This Row],[Precio Final]]</f>
        <v>0</v>
      </c>
      <c r="I969" s="183">
        <f>U969</f>
        <v>7.4550000000000001</v>
      </c>
      <c r="J969" s="120">
        <v>2</v>
      </c>
      <c r="K969" s="112">
        <f>SUMIFS(VENTAS[Cantidad],VENTAS[Código del producto Vendido],INVENTARIO[[#This Row],[Code]])</f>
        <v>0</v>
      </c>
      <c r="L969" s="110">
        <f>INVENTARIO[[#This Row],[Entradas]]-INVENTARIO[[#This Row],[Salidas]]</f>
        <v>2</v>
      </c>
      <c r="M969" s="171">
        <f>INVENTARIO[[#This Row],[Precio Final]]*10%</f>
        <v>0</v>
      </c>
      <c r="N969" s="42"/>
      <c r="O969" s="42"/>
      <c r="P969" s="42">
        <v>4.97</v>
      </c>
      <c r="Q969" s="110"/>
      <c r="R969" s="42"/>
      <c r="S969" s="177">
        <v>0</v>
      </c>
      <c r="T969" s="42">
        <f>INVENTARIO[[#This Row],[Costo Unitario (USD)]]+INVENTARIO[[#This Row],[Costo Envío (USD)]]</f>
        <v>4.97</v>
      </c>
      <c r="U969" s="168">
        <f>INVENTARIO[[#This Row],[Costo total]]*1.5</f>
        <v>7.4550000000000001</v>
      </c>
      <c r="V969" s="185"/>
      <c r="W969" s="42">
        <f>INVENTARIO[[#This Row],[Precio Final]]-INVENTARIO[[#This Row],[Costo total]]</f>
        <v>-4.97</v>
      </c>
      <c r="X969" s="42">
        <f>INVENTARIO[[#This Row],[Ganancia Unitaria]]*INVENTARIO[[#This Row],[Salidas]]</f>
        <v>0</v>
      </c>
      <c r="Y969" s="42"/>
      <c r="Z969" s="20"/>
      <c r="AA969" s="20">
        <f>INVENTARIO[[#This Row],[Costo total]]*INVENTARIO[[#This Row],[Entradas]]</f>
        <v>9.94</v>
      </c>
      <c r="AB969" s="43">
        <f>INVENTARIO[[#This Row],[Stock Actual]]*INVENTARIO[[#This Row],[Costo total]]</f>
        <v>9.94</v>
      </c>
    </row>
    <row r="970" spans="1:28" ht="55" customHeight="1" x14ac:dyDescent="0.15">
      <c r="A970" s="42" t="s">
        <v>2814</v>
      </c>
      <c r="B970" s="180"/>
      <c r="C970" s="22" t="s">
        <v>12</v>
      </c>
      <c r="D970" s="181" t="s">
        <v>2900</v>
      </c>
      <c r="E970" s="178" t="s">
        <v>2806</v>
      </c>
      <c r="F970" s="179" t="s">
        <v>2816</v>
      </c>
      <c r="G970" s="182" t="s">
        <v>164</v>
      </c>
      <c r="H970" s="171">
        <f>INVENTARIO[[#This Row],[Precio Final]]</f>
        <v>0</v>
      </c>
      <c r="I970" s="183">
        <f>U970</f>
        <v>7.4550000000000001</v>
      </c>
      <c r="J970" s="120">
        <v>2</v>
      </c>
      <c r="K970" s="112">
        <f>SUMIFS(VENTAS[Cantidad],VENTAS[Código del producto Vendido],INVENTARIO[[#This Row],[Code]])</f>
        <v>0</v>
      </c>
      <c r="L970" s="110">
        <f>INVENTARIO[[#This Row],[Entradas]]-INVENTARIO[[#This Row],[Salidas]]</f>
        <v>2</v>
      </c>
      <c r="M970" s="171">
        <f>INVENTARIO[[#This Row],[Precio Final]]*10%</f>
        <v>0</v>
      </c>
      <c r="N970" s="42"/>
      <c r="O970" s="42"/>
      <c r="P970" s="42">
        <v>4.97</v>
      </c>
      <c r="Q970" s="110"/>
      <c r="R970" s="42"/>
      <c r="S970" s="177">
        <v>0</v>
      </c>
      <c r="T970" s="42">
        <f>INVENTARIO[[#This Row],[Costo Unitario (USD)]]+INVENTARIO[[#This Row],[Costo Envío (USD)]]</f>
        <v>4.97</v>
      </c>
      <c r="U970" s="168">
        <f>INVENTARIO[[#This Row],[Costo total]]*1.5</f>
        <v>7.4550000000000001</v>
      </c>
      <c r="V970" s="185"/>
      <c r="W970" s="42">
        <f>INVENTARIO[[#This Row],[Precio Final]]-INVENTARIO[[#This Row],[Costo total]]</f>
        <v>-4.97</v>
      </c>
      <c r="X970" s="42">
        <f>INVENTARIO[[#This Row],[Ganancia Unitaria]]*INVENTARIO[[#This Row],[Salidas]]</f>
        <v>0</v>
      </c>
      <c r="Y970" s="42"/>
      <c r="Z970" s="20"/>
      <c r="AA970" s="20">
        <f>INVENTARIO[[#This Row],[Costo total]]*INVENTARIO[[#This Row],[Entradas]]</f>
        <v>9.94</v>
      </c>
      <c r="AB970" s="43">
        <f>INVENTARIO[[#This Row],[Stock Actual]]*INVENTARIO[[#This Row],[Costo total]]</f>
        <v>9.94</v>
      </c>
    </row>
    <row r="971" spans="1:28" ht="55" customHeight="1" x14ac:dyDescent="0.15">
      <c r="A971" s="42" t="s">
        <v>2751</v>
      </c>
      <c r="B971" s="180"/>
      <c r="C971" s="22" t="s">
        <v>12</v>
      </c>
      <c r="D971" s="181" t="s">
        <v>2900</v>
      </c>
      <c r="E971" s="178" t="s">
        <v>2806</v>
      </c>
      <c r="F971" s="179" t="s">
        <v>2817</v>
      </c>
      <c r="G971" s="182" t="s">
        <v>164</v>
      </c>
      <c r="H971" s="171">
        <f>INVENTARIO[[#This Row],[Precio Final]]</f>
        <v>0</v>
      </c>
      <c r="I971" s="183">
        <f t="shared" si="64"/>
        <v>7.4550000000000001</v>
      </c>
      <c r="J971" s="120">
        <v>2</v>
      </c>
      <c r="K971" s="112">
        <f>SUMIFS(VENTAS[Cantidad],VENTAS[Código del producto Vendido],INVENTARIO[[#This Row],[Code]])</f>
        <v>0</v>
      </c>
      <c r="L971" s="110">
        <f>INVENTARIO[[#This Row],[Entradas]]-INVENTARIO[[#This Row],[Salidas]]</f>
        <v>2</v>
      </c>
      <c r="M971" s="171">
        <f>INVENTARIO[[#This Row],[Precio Final]]*10%</f>
        <v>0</v>
      </c>
      <c r="N971" s="42"/>
      <c r="O971" s="42"/>
      <c r="P971" s="42">
        <v>4.97</v>
      </c>
      <c r="Q971" s="110"/>
      <c r="R971" s="42"/>
      <c r="S971" s="177">
        <v>0</v>
      </c>
      <c r="T971" s="42">
        <f>INVENTARIO[[#This Row],[Costo Unitario (USD)]]+INVENTARIO[[#This Row],[Costo Envío (USD)]]</f>
        <v>4.97</v>
      </c>
      <c r="U971" s="168">
        <f>INVENTARIO[[#This Row],[Costo total]]*1.5</f>
        <v>7.4550000000000001</v>
      </c>
      <c r="V971" s="185"/>
      <c r="W971" s="42">
        <f>INVENTARIO[[#This Row],[Precio Final]]-INVENTARIO[[#This Row],[Costo total]]</f>
        <v>-4.97</v>
      </c>
      <c r="X971" s="42">
        <f>INVENTARIO[[#This Row],[Ganancia Unitaria]]*INVENTARIO[[#This Row],[Salidas]]</f>
        <v>0</v>
      </c>
      <c r="Y971" s="42" t="s">
        <v>2802</v>
      </c>
      <c r="Z971" s="20"/>
      <c r="AA971" s="20">
        <f>INVENTARIO[[#This Row],[Costo total]]*INVENTARIO[[#This Row],[Entradas]]</f>
        <v>9.94</v>
      </c>
      <c r="AB971" s="43">
        <f>INVENTARIO[[#This Row],[Stock Actual]]*INVENTARIO[[#This Row],[Costo total]]</f>
        <v>9.94</v>
      </c>
    </row>
    <row r="972" spans="1:28" ht="55" customHeight="1" x14ac:dyDescent="0.15">
      <c r="A972" s="42" t="s">
        <v>2752</v>
      </c>
      <c r="B972" s="180"/>
      <c r="C972" s="22" t="s">
        <v>12</v>
      </c>
      <c r="D972" s="181" t="s">
        <v>2900</v>
      </c>
      <c r="E972" s="178" t="s">
        <v>2806</v>
      </c>
      <c r="F972" s="179" t="s">
        <v>2818</v>
      </c>
      <c r="G972" s="182" t="s">
        <v>164</v>
      </c>
      <c r="H972" s="171">
        <f>INVENTARIO[[#This Row],[Precio Final]]</f>
        <v>0</v>
      </c>
      <c r="I972" s="183">
        <f t="shared" si="64"/>
        <v>7.4550000000000001</v>
      </c>
      <c r="J972" s="120">
        <v>2</v>
      </c>
      <c r="K972" s="112">
        <f>SUMIFS(VENTAS[Cantidad],VENTAS[Código del producto Vendido],INVENTARIO[[#This Row],[Code]])</f>
        <v>0</v>
      </c>
      <c r="L972" s="110">
        <f>INVENTARIO[[#This Row],[Entradas]]-INVENTARIO[[#This Row],[Salidas]]</f>
        <v>2</v>
      </c>
      <c r="M972" s="171">
        <f>INVENTARIO[[#This Row],[Precio Final]]*10%</f>
        <v>0</v>
      </c>
      <c r="N972" s="42"/>
      <c r="O972" s="42"/>
      <c r="P972" s="42">
        <v>4.97</v>
      </c>
      <c r="Q972" s="110"/>
      <c r="R972" s="42"/>
      <c r="S972" s="177">
        <v>0</v>
      </c>
      <c r="T972" s="42">
        <f>INVENTARIO[[#This Row],[Costo Unitario (USD)]]+INVENTARIO[[#This Row],[Costo Envío (USD)]]</f>
        <v>4.97</v>
      </c>
      <c r="U972" s="168">
        <f>INVENTARIO[[#This Row],[Costo total]]*1.5</f>
        <v>7.4550000000000001</v>
      </c>
      <c r="V972" s="185"/>
      <c r="W972" s="42">
        <f>INVENTARIO[[#This Row],[Precio Final]]-INVENTARIO[[#This Row],[Costo total]]</f>
        <v>-4.97</v>
      </c>
      <c r="X972" s="42">
        <f>INVENTARIO[[#This Row],[Ganancia Unitaria]]*INVENTARIO[[#This Row],[Salidas]]</f>
        <v>0</v>
      </c>
      <c r="Y972" s="42" t="s">
        <v>2802</v>
      </c>
      <c r="Z972" s="20"/>
      <c r="AA972" s="20">
        <f>INVENTARIO[[#This Row],[Costo total]]*INVENTARIO[[#This Row],[Entradas]]</f>
        <v>9.94</v>
      </c>
      <c r="AB972" s="43">
        <f>INVENTARIO[[#This Row],[Stock Actual]]*INVENTARIO[[#This Row],[Costo total]]</f>
        <v>9.94</v>
      </c>
    </row>
    <row r="973" spans="1:28" ht="55" customHeight="1" x14ac:dyDescent="0.15">
      <c r="A973" s="42" t="s">
        <v>2753</v>
      </c>
      <c r="B973" s="180"/>
      <c r="C973" s="22" t="s">
        <v>12</v>
      </c>
      <c r="D973" s="181" t="s">
        <v>2900</v>
      </c>
      <c r="E973" s="178" t="s">
        <v>2811</v>
      </c>
      <c r="F973" s="179" t="s">
        <v>2810</v>
      </c>
      <c r="G973" s="182" t="s">
        <v>164</v>
      </c>
      <c r="H973" s="171">
        <f>INVENTARIO[[#This Row],[Precio Final]]</f>
        <v>0</v>
      </c>
      <c r="I973" s="183">
        <f t="shared" si="64"/>
        <v>5.7750000000000004</v>
      </c>
      <c r="J973" s="120">
        <v>5</v>
      </c>
      <c r="K973" s="112">
        <f>SUMIFS(VENTAS[Cantidad],VENTAS[Código del producto Vendido],INVENTARIO[[#This Row],[Code]])</f>
        <v>0</v>
      </c>
      <c r="L973" s="110">
        <f>INVENTARIO[[#This Row],[Entradas]]-INVENTARIO[[#This Row],[Salidas]]</f>
        <v>5</v>
      </c>
      <c r="M973" s="171">
        <f>INVENTARIO[[#This Row],[Precio Final]]*10%</f>
        <v>0</v>
      </c>
      <c r="N973" s="42"/>
      <c r="O973" s="42"/>
      <c r="P973" s="42">
        <v>3.85</v>
      </c>
      <c r="Q973" s="110"/>
      <c r="R973" s="42"/>
      <c r="S973" s="177">
        <v>0</v>
      </c>
      <c r="T973" s="42">
        <f>INVENTARIO[[#This Row],[Costo Unitario (USD)]]+INVENTARIO[[#This Row],[Costo Envío (USD)]]</f>
        <v>3.85</v>
      </c>
      <c r="U973" s="168">
        <f>INVENTARIO[[#This Row],[Costo total]]*1.5</f>
        <v>5.7750000000000004</v>
      </c>
      <c r="V973" s="185"/>
      <c r="W973" s="42">
        <f>INVENTARIO[[#This Row],[Precio Final]]-INVENTARIO[[#This Row],[Costo total]]</f>
        <v>-3.85</v>
      </c>
      <c r="X973" s="42">
        <f>INVENTARIO[[#This Row],[Ganancia Unitaria]]*INVENTARIO[[#This Row],[Salidas]]</f>
        <v>0</v>
      </c>
      <c r="Y973" s="42" t="s">
        <v>2802</v>
      </c>
      <c r="Z973" s="20"/>
      <c r="AA973" s="20">
        <f>INVENTARIO[[#This Row],[Costo total]]*INVENTARIO[[#This Row],[Entradas]]</f>
        <v>19.25</v>
      </c>
      <c r="AB973" s="43">
        <f>INVENTARIO[[#This Row],[Stock Actual]]*INVENTARIO[[#This Row],[Costo total]]</f>
        <v>19.25</v>
      </c>
    </row>
    <row r="974" spans="1:28" ht="55" customHeight="1" x14ac:dyDescent="0.15">
      <c r="A974" s="42" t="s">
        <v>2754</v>
      </c>
      <c r="B974" s="180"/>
      <c r="C974" s="22" t="s">
        <v>12</v>
      </c>
      <c r="D974" s="181" t="s">
        <v>2900</v>
      </c>
      <c r="E974" s="178" t="s">
        <v>2812</v>
      </c>
      <c r="F974" s="179" t="s">
        <v>2367</v>
      </c>
      <c r="G974" s="182" t="s">
        <v>164</v>
      </c>
      <c r="H974" s="171">
        <f>INVENTARIO[[#This Row],[Precio Final]]</f>
        <v>0</v>
      </c>
      <c r="I974" s="183">
        <f t="shared" si="64"/>
        <v>5.7750000000000004</v>
      </c>
      <c r="J974" s="120">
        <v>3</v>
      </c>
      <c r="K974" s="112">
        <f>SUMIFS(VENTAS[Cantidad],VENTAS[Código del producto Vendido],INVENTARIO[[#This Row],[Code]])</f>
        <v>0</v>
      </c>
      <c r="L974" s="110">
        <f>INVENTARIO[[#This Row],[Entradas]]-INVENTARIO[[#This Row],[Salidas]]</f>
        <v>3</v>
      </c>
      <c r="M974" s="171">
        <f>INVENTARIO[[#This Row],[Precio Final]]*10%</f>
        <v>0</v>
      </c>
      <c r="N974" s="42"/>
      <c r="O974" s="42"/>
      <c r="P974" s="42">
        <v>3.85</v>
      </c>
      <c r="Q974" s="110"/>
      <c r="R974" s="42"/>
      <c r="S974" s="177">
        <v>0</v>
      </c>
      <c r="T974" s="42">
        <f>INVENTARIO[[#This Row],[Costo Unitario (USD)]]+INVENTARIO[[#This Row],[Costo Envío (USD)]]</f>
        <v>3.85</v>
      </c>
      <c r="U974" s="168">
        <f>INVENTARIO[[#This Row],[Costo total]]*1.5</f>
        <v>5.7750000000000004</v>
      </c>
      <c r="V974" s="185"/>
      <c r="W974" s="42">
        <f>INVENTARIO[[#This Row],[Precio Final]]-INVENTARIO[[#This Row],[Costo total]]</f>
        <v>-3.85</v>
      </c>
      <c r="X974" s="42">
        <f>INVENTARIO[[#This Row],[Ganancia Unitaria]]*INVENTARIO[[#This Row],[Salidas]]</f>
        <v>0</v>
      </c>
      <c r="Y974" s="42" t="s">
        <v>2802</v>
      </c>
      <c r="Z974" s="20"/>
      <c r="AA974" s="20">
        <f>INVENTARIO[[#This Row],[Costo total]]*INVENTARIO[[#This Row],[Entradas]]</f>
        <v>11.55</v>
      </c>
      <c r="AB974" s="43">
        <f>INVENTARIO[[#This Row],[Stock Actual]]*INVENTARIO[[#This Row],[Costo total]]</f>
        <v>11.55</v>
      </c>
    </row>
    <row r="975" spans="1:28" ht="55" customHeight="1" x14ac:dyDescent="0.15">
      <c r="A975" s="42" t="s">
        <v>2755</v>
      </c>
      <c r="B975" s="180"/>
      <c r="C975" s="22" t="s">
        <v>12</v>
      </c>
      <c r="D975" s="181" t="s">
        <v>2900</v>
      </c>
      <c r="E975" s="178" t="s">
        <v>2811</v>
      </c>
      <c r="F975" s="179" t="s">
        <v>2395</v>
      </c>
      <c r="G975" s="182" t="s">
        <v>164</v>
      </c>
      <c r="H975" s="171">
        <f>INVENTARIO[[#This Row],[Precio Final]]</f>
        <v>0</v>
      </c>
      <c r="I975" s="183">
        <f t="shared" si="64"/>
        <v>5.7750000000000004</v>
      </c>
      <c r="J975" s="120">
        <v>3</v>
      </c>
      <c r="K975" s="112">
        <f>SUMIFS(VENTAS[Cantidad],VENTAS[Código del producto Vendido],INVENTARIO[[#This Row],[Code]])</f>
        <v>0</v>
      </c>
      <c r="L975" s="110">
        <f>INVENTARIO[[#This Row],[Entradas]]-INVENTARIO[[#This Row],[Salidas]]</f>
        <v>3</v>
      </c>
      <c r="M975" s="171">
        <f>INVENTARIO[[#This Row],[Precio Final]]*10%</f>
        <v>0</v>
      </c>
      <c r="N975" s="42"/>
      <c r="O975" s="42"/>
      <c r="P975" s="42">
        <v>3.85</v>
      </c>
      <c r="Q975" s="110"/>
      <c r="R975" s="42"/>
      <c r="S975" s="177">
        <v>0</v>
      </c>
      <c r="T975" s="42">
        <f>INVENTARIO[[#This Row],[Costo Unitario (USD)]]+INVENTARIO[[#This Row],[Costo Envío (USD)]]</f>
        <v>3.85</v>
      </c>
      <c r="U975" s="168">
        <f>INVENTARIO[[#This Row],[Costo total]]*1.5</f>
        <v>5.7750000000000004</v>
      </c>
      <c r="V975" s="185"/>
      <c r="W975" s="42">
        <f>INVENTARIO[[#This Row],[Precio Final]]-INVENTARIO[[#This Row],[Costo total]]</f>
        <v>-3.85</v>
      </c>
      <c r="X975" s="42">
        <f>INVENTARIO[[#This Row],[Ganancia Unitaria]]*INVENTARIO[[#This Row],[Salidas]]</f>
        <v>0</v>
      </c>
      <c r="Y975" s="42" t="s">
        <v>2802</v>
      </c>
      <c r="Z975" s="20"/>
      <c r="AA975" s="20">
        <f>INVENTARIO[[#This Row],[Costo total]]*INVENTARIO[[#This Row],[Entradas]]</f>
        <v>11.55</v>
      </c>
      <c r="AB975" s="43">
        <f>INVENTARIO[[#This Row],[Stock Actual]]*INVENTARIO[[#This Row],[Costo total]]</f>
        <v>11.55</v>
      </c>
    </row>
    <row r="976" spans="1:28" ht="55" customHeight="1" x14ac:dyDescent="0.15">
      <c r="A976" s="42" t="s">
        <v>2756</v>
      </c>
      <c r="B976" s="180"/>
      <c r="C976" s="22" t="s">
        <v>12</v>
      </c>
      <c r="D976" s="181" t="s">
        <v>2900</v>
      </c>
      <c r="E976" s="178" t="s">
        <v>2819</v>
      </c>
      <c r="F976" s="179" t="s">
        <v>2820</v>
      </c>
      <c r="G976" s="182" t="s">
        <v>164</v>
      </c>
      <c r="H976" s="171">
        <f>INVENTARIO[[#This Row],[Precio Final]]</f>
        <v>0</v>
      </c>
      <c r="I976" s="183">
        <f t="shared" si="64"/>
        <v>26.954999999999998</v>
      </c>
      <c r="J976" s="120">
        <v>2</v>
      </c>
      <c r="K976" s="112">
        <f>SUMIFS(VENTAS[Cantidad],VENTAS[Código del producto Vendido],INVENTARIO[[#This Row],[Code]])</f>
        <v>0</v>
      </c>
      <c r="L976" s="110">
        <f>INVENTARIO[[#This Row],[Entradas]]-INVENTARIO[[#This Row],[Salidas]]</f>
        <v>2</v>
      </c>
      <c r="M976" s="171">
        <f>INVENTARIO[[#This Row],[Precio Final]]*10%</f>
        <v>0</v>
      </c>
      <c r="N976" s="42"/>
      <c r="O976" s="42"/>
      <c r="P976" s="42">
        <v>17.97</v>
      </c>
      <c r="Q976" s="110"/>
      <c r="R976" s="42"/>
      <c r="S976" s="177">
        <v>0</v>
      </c>
      <c r="T976" s="42">
        <f>INVENTARIO[[#This Row],[Costo Unitario (USD)]]+INVENTARIO[[#This Row],[Costo Envío (USD)]]</f>
        <v>17.97</v>
      </c>
      <c r="U976" s="168">
        <f>INVENTARIO[[#This Row],[Costo total]]*1.5</f>
        <v>26.954999999999998</v>
      </c>
      <c r="V976" s="185"/>
      <c r="W976" s="42">
        <f>INVENTARIO[[#This Row],[Precio Final]]-INVENTARIO[[#This Row],[Costo total]]</f>
        <v>-17.97</v>
      </c>
      <c r="X976" s="42">
        <f>INVENTARIO[[#This Row],[Ganancia Unitaria]]*INVENTARIO[[#This Row],[Salidas]]</f>
        <v>0</v>
      </c>
      <c r="Y976" s="42" t="s">
        <v>2802</v>
      </c>
      <c r="Z976" s="20"/>
      <c r="AA976" s="20">
        <f>INVENTARIO[[#This Row],[Costo total]]*INVENTARIO[[#This Row],[Entradas]]</f>
        <v>35.94</v>
      </c>
      <c r="AB976" s="43">
        <f>INVENTARIO[[#This Row],[Stock Actual]]*INVENTARIO[[#This Row],[Costo total]]</f>
        <v>35.94</v>
      </c>
    </row>
    <row r="977" spans="1:28" ht="55" customHeight="1" x14ac:dyDescent="0.15">
      <c r="A977" s="42" t="s">
        <v>2757</v>
      </c>
      <c r="B977" s="180"/>
      <c r="C977" s="22" t="s">
        <v>12</v>
      </c>
      <c r="D977" s="181" t="s">
        <v>2918</v>
      </c>
      <c r="E977" s="178" t="s">
        <v>2823</v>
      </c>
      <c r="F977" s="179" t="s">
        <v>2809</v>
      </c>
      <c r="G977" s="182" t="s">
        <v>164</v>
      </c>
      <c r="H977" s="171">
        <f>INVENTARIO[[#This Row],[Precio Final]]</f>
        <v>0</v>
      </c>
      <c r="I977" s="183">
        <f t="shared" si="64"/>
        <v>22.23</v>
      </c>
      <c r="J977" s="120">
        <v>2</v>
      </c>
      <c r="K977" s="112">
        <f>SUMIFS(VENTAS[Cantidad],VENTAS[Código del producto Vendido],INVENTARIO[[#This Row],[Code]])</f>
        <v>0</v>
      </c>
      <c r="L977" s="110">
        <f>INVENTARIO[[#This Row],[Entradas]]-INVENTARIO[[#This Row],[Salidas]]</f>
        <v>2</v>
      </c>
      <c r="M977" s="171">
        <f>INVENTARIO[[#This Row],[Precio Final]]*10%</f>
        <v>0</v>
      </c>
      <c r="N977" s="42"/>
      <c r="O977" s="42"/>
      <c r="P977" s="42">
        <v>14.82</v>
      </c>
      <c r="Q977" s="110"/>
      <c r="R977" s="42"/>
      <c r="S977" s="177">
        <v>0</v>
      </c>
      <c r="T977" s="42">
        <f>INVENTARIO[[#This Row],[Costo Unitario (USD)]]+INVENTARIO[[#This Row],[Costo Envío (USD)]]</f>
        <v>14.82</v>
      </c>
      <c r="U977" s="168">
        <f>INVENTARIO[[#This Row],[Costo total]]*1.5</f>
        <v>22.23</v>
      </c>
      <c r="V977" s="185"/>
      <c r="W977" s="42">
        <f>INVENTARIO[[#This Row],[Precio Final]]-INVENTARIO[[#This Row],[Costo total]]</f>
        <v>-14.82</v>
      </c>
      <c r="X977" s="42">
        <f>INVENTARIO[[#This Row],[Ganancia Unitaria]]*INVENTARIO[[#This Row],[Salidas]]</f>
        <v>0</v>
      </c>
      <c r="Y977" s="42"/>
      <c r="Z977" s="20"/>
      <c r="AA977" s="20">
        <f>INVENTARIO[[#This Row],[Costo total]]*INVENTARIO[[#This Row],[Entradas]]</f>
        <v>29.64</v>
      </c>
      <c r="AB977" s="43">
        <f>INVENTARIO[[#This Row],[Stock Actual]]*INVENTARIO[[#This Row],[Costo total]]</f>
        <v>29.64</v>
      </c>
    </row>
    <row r="978" spans="1:28" ht="55" customHeight="1" x14ac:dyDescent="0.15">
      <c r="A978" s="42" t="s">
        <v>2758</v>
      </c>
      <c r="B978" s="180"/>
      <c r="C978" s="22" t="s">
        <v>12</v>
      </c>
      <c r="D978" s="181" t="s">
        <v>2834</v>
      </c>
      <c r="E978" s="178" t="s">
        <v>2835</v>
      </c>
      <c r="F978" s="179" t="s">
        <v>2836</v>
      </c>
      <c r="G978" s="182" t="s">
        <v>2837</v>
      </c>
      <c r="H978" s="171">
        <f>INVENTARIO[[#This Row],[Precio Final]]</f>
        <v>9</v>
      </c>
      <c r="I978" s="183">
        <f t="shared" si="64"/>
        <v>9</v>
      </c>
      <c r="J978" s="120">
        <v>1</v>
      </c>
      <c r="K978" s="112">
        <f>SUMIFS(VENTAS[Cantidad],VENTAS[Código del producto Vendido],INVENTARIO[[#This Row],[Code]])</f>
        <v>0</v>
      </c>
      <c r="L978" s="110">
        <f>INVENTARIO[[#This Row],[Entradas]]-INVENTARIO[[#This Row],[Salidas]]</f>
        <v>1</v>
      </c>
      <c r="M978" s="171">
        <f>INVENTARIO[[#This Row],[Precio Final]]*10%</f>
        <v>0.9</v>
      </c>
      <c r="N978" s="42"/>
      <c r="O978" s="42"/>
      <c r="P978" s="42">
        <v>6</v>
      </c>
      <c r="Q978" s="110"/>
      <c r="R978" s="42"/>
      <c r="S978" s="177">
        <v>0</v>
      </c>
      <c r="T978" s="42">
        <f>INVENTARIO[[#This Row],[Costo Unitario (USD)]]+INVENTARIO[[#This Row],[Costo Envío (USD)]]</f>
        <v>6</v>
      </c>
      <c r="U978" s="168">
        <f>INVENTARIO[[#This Row],[Costo total]]*1.5</f>
        <v>9</v>
      </c>
      <c r="V978" s="185">
        <v>9</v>
      </c>
      <c r="W978" s="42">
        <f>INVENTARIO[[#This Row],[Precio Final]]-INVENTARIO[[#This Row],[Costo total]]</f>
        <v>3</v>
      </c>
      <c r="X978" s="42">
        <f>INVENTARIO[[#This Row],[Ganancia Unitaria]]*INVENTARIO[[#This Row],[Salidas]]</f>
        <v>0</v>
      </c>
      <c r="Y978" s="42"/>
      <c r="Z978" s="20"/>
      <c r="AA978" s="20">
        <f>INVENTARIO[[#This Row],[Costo total]]*INVENTARIO[[#This Row],[Entradas]]</f>
        <v>6</v>
      </c>
      <c r="AB978" s="43">
        <f>INVENTARIO[[#This Row],[Stock Actual]]*INVENTARIO[[#This Row],[Costo total]]</f>
        <v>6</v>
      </c>
    </row>
    <row r="979" spans="1:28" ht="55" customHeight="1" x14ac:dyDescent="0.15">
      <c r="A979" s="42" t="s">
        <v>2759</v>
      </c>
      <c r="B979" s="180"/>
      <c r="C979" s="22" t="s">
        <v>12</v>
      </c>
      <c r="D979" s="181" t="s">
        <v>2834</v>
      </c>
      <c r="E979" s="178" t="s">
        <v>2854</v>
      </c>
      <c r="F979" s="179" t="s">
        <v>2367</v>
      </c>
      <c r="G979" s="182" t="s">
        <v>2855</v>
      </c>
      <c r="H979" s="171">
        <f>INVENTARIO[[#This Row],[Precio Final]]</f>
        <v>7.5</v>
      </c>
      <c r="I979" s="183">
        <f t="shared" si="64"/>
        <v>7.5</v>
      </c>
      <c r="J979" s="120">
        <v>1</v>
      </c>
      <c r="K979" s="112">
        <f>SUMIFS(VENTAS[Cantidad],VENTAS[Código del producto Vendido],INVENTARIO[[#This Row],[Code]])</f>
        <v>0</v>
      </c>
      <c r="L979" s="110">
        <f>INVENTARIO[[#This Row],[Entradas]]-INVENTARIO[[#This Row],[Salidas]]</f>
        <v>1</v>
      </c>
      <c r="M979" s="171">
        <f>INVENTARIO[[#This Row],[Precio Final]]*10%</f>
        <v>0.75</v>
      </c>
      <c r="N979" s="42"/>
      <c r="O979" s="42"/>
      <c r="P979" s="42">
        <v>5</v>
      </c>
      <c r="Q979" s="110"/>
      <c r="R979" s="42"/>
      <c r="S979" s="177">
        <v>0</v>
      </c>
      <c r="T979" s="42">
        <f>INVENTARIO[[#This Row],[Costo Unitario (USD)]]+INVENTARIO[[#This Row],[Costo Envío (USD)]]</f>
        <v>5</v>
      </c>
      <c r="U979" s="168">
        <f>INVENTARIO[[#This Row],[Costo total]]*1.5</f>
        <v>7.5</v>
      </c>
      <c r="V979" s="185">
        <v>7.5</v>
      </c>
      <c r="W979" s="42">
        <f>INVENTARIO[[#This Row],[Precio Final]]-INVENTARIO[[#This Row],[Costo total]]</f>
        <v>2.5</v>
      </c>
      <c r="X979" s="42">
        <f>INVENTARIO[[#This Row],[Ganancia Unitaria]]*INVENTARIO[[#This Row],[Salidas]]</f>
        <v>0</v>
      </c>
      <c r="Y979" s="42"/>
      <c r="Z979" s="20"/>
      <c r="AA979" s="20">
        <f>INVENTARIO[[#This Row],[Costo total]]*INVENTARIO[[#This Row],[Entradas]]</f>
        <v>5</v>
      </c>
      <c r="AB979" s="43">
        <f>INVENTARIO[[#This Row],[Stock Actual]]*INVENTARIO[[#This Row],[Costo total]]</f>
        <v>5</v>
      </c>
    </row>
    <row r="980" spans="1:28" ht="55" customHeight="1" x14ac:dyDescent="0.15">
      <c r="A980" s="42" t="s">
        <v>2760</v>
      </c>
      <c r="B980" s="180"/>
      <c r="C980" s="22" t="s">
        <v>12</v>
      </c>
      <c r="D980" s="181" t="s">
        <v>2834</v>
      </c>
      <c r="E980" s="178" t="s">
        <v>2864</v>
      </c>
      <c r="F980" s="179" t="s">
        <v>2388</v>
      </c>
      <c r="G980" s="182" t="s">
        <v>2855</v>
      </c>
      <c r="H980" s="171">
        <f>INVENTARIO[[#This Row],[Precio Final]]</f>
        <v>7.5</v>
      </c>
      <c r="I980" s="183">
        <f t="shared" si="64"/>
        <v>7.5</v>
      </c>
      <c r="J980" s="120">
        <v>1</v>
      </c>
      <c r="K980" s="112">
        <f>SUMIFS(VENTAS[Cantidad],VENTAS[Código del producto Vendido],INVENTARIO[[#This Row],[Code]])</f>
        <v>0</v>
      </c>
      <c r="L980" s="110">
        <f>INVENTARIO[[#This Row],[Entradas]]-INVENTARIO[[#This Row],[Salidas]]</f>
        <v>1</v>
      </c>
      <c r="M980" s="171">
        <f>INVENTARIO[[#This Row],[Precio Final]]*10%</f>
        <v>0.75</v>
      </c>
      <c r="N980" s="42"/>
      <c r="O980" s="42"/>
      <c r="P980" s="42">
        <v>5</v>
      </c>
      <c r="Q980" s="110"/>
      <c r="R980" s="42"/>
      <c r="S980" s="177">
        <v>0</v>
      </c>
      <c r="T980" s="42">
        <f>INVENTARIO[[#This Row],[Costo Unitario (USD)]]+INVENTARIO[[#This Row],[Costo Envío (USD)]]</f>
        <v>5</v>
      </c>
      <c r="U980" s="168">
        <f>INVENTARIO[[#This Row],[Costo total]]*1.5</f>
        <v>7.5</v>
      </c>
      <c r="V980" s="185">
        <v>7.5</v>
      </c>
      <c r="W980" s="42">
        <f>INVENTARIO[[#This Row],[Precio Final]]-INVENTARIO[[#This Row],[Costo total]]</f>
        <v>2.5</v>
      </c>
      <c r="X980" s="42">
        <f>INVENTARIO[[#This Row],[Ganancia Unitaria]]*INVENTARIO[[#This Row],[Salidas]]</f>
        <v>0</v>
      </c>
      <c r="Y980" s="42"/>
      <c r="Z980" s="20"/>
      <c r="AA980" s="20">
        <f>INVENTARIO[[#This Row],[Costo total]]*INVENTARIO[[#This Row],[Entradas]]</f>
        <v>5</v>
      </c>
      <c r="AB980" s="43">
        <f>INVENTARIO[[#This Row],[Stock Actual]]*INVENTARIO[[#This Row],[Costo total]]</f>
        <v>5</v>
      </c>
    </row>
    <row r="981" spans="1:28" ht="55" customHeight="1" x14ac:dyDescent="0.15">
      <c r="A981" s="42" t="s">
        <v>2838</v>
      </c>
      <c r="B981" s="180"/>
      <c r="C981" s="22" t="s">
        <v>12</v>
      </c>
      <c r="D981" s="181" t="s">
        <v>2834</v>
      </c>
      <c r="E981" s="178" t="s">
        <v>2856</v>
      </c>
      <c r="F981" s="179" t="s">
        <v>2798</v>
      </c>
      <c r="G981" s="182" t="s">
        <v>2857</v>
      </c>
      <c r="H981" s="171">
        <f>INVENTARIO[[#This Row],[Precio Final]]</f>
        <v>6</v>
      </c>
      <c r="I981" s="183">
        <f t="shared" ref="I981:I986" si="65">U981</f>
        <v>6</v>
      </c>
      <c r="J981" s="120">
        <v>1</v>
      </c>
      <c r="K981" s="112">
        <f>SUMIFS(VENTAS[Cantidad],VENTAS[Código del producto Vendido],INVENTARIO[[#This Row],[Code]])</f>
        <v>0</v>
      </c>
      <c r="L981" s="110">
        <f>INVENTARIO[[#This Row],[Entradas]]-INVENTARIO[[#This Row],[Salidas]]</f>
        <v>1</v>
      </c>
      <c r="M981" s="171">
        <f>INVENTARIO[[#This Row],[Precio Final]]*10%</f>
        <v>0.60000000000000009</v>
      </c>
      <c r="N981" s="42"/>
      <c r="O981" s="42"/>
      <c r="P981" s="42">
        <v>4</v>
      </c>
      <c r="Q981" s="110"/>
      <c r="R981" s="42"/>
      <c r="S981" s="177">
        <f t="shared" ref="S981:S986" si="66">Q981*R981/1000</f>
        <v>0</v>
      </c>
      <c r="T981" s="42">
        <f>INVENTARIO[[#This Row],[Costo Unitario (USD)]]+INVENTARIO[[#This Row],[Costo Envío (USD)]]</f>
        <v>4</v>
      </c>
      <c r="U981" s="168">
        <f>INVENTARIO[[#This Row],[Costo total]]*1.5</f>
        <v>6</v>
      </c>
      <c r="V981" s="185">
        <v>6</v>
      </c>
      <c r="W981" s="42">
        <f>INVENTARIO[[#This Row],[Precio Final]]-(INVENTARIO[[#This Row],[Comisión 10%]]+INVENTARIO[[#This Row],[Costo total]])</f>
        <v>1.4000000000000004</v>
      </c>
      <c r="X981" s="42">
        <f>INVENTARIO[[#This Row],[Ganancia Unitaria]]*INVENTARIO[[#This Row],[Salidas]]</f>
        <v>0</v>
      </c>
      <c r="Y981" s="42"/>
      <c r="Z981" s="20"/>
      <c r="AA981" s="20">
        <f>INVENTARIO[[#This Row],[Costo total]]*INVENTARIO[[#This Row],[Entradas]]</f>
        <v>4</v>
      </c>
      <c r="AB981" s="43">
        <f>INVENTARIO[[#This Row],[Stock Actual]]*INVENTARIO[[#This Row],[Costo total]]</f>
        <v>4</v>
      </c>
    </row>
    <row r="982" spans="1:28" ht="55" customHeight="1" x14ac:dyDescent="0.15">
      <c r="A982" s="42" t="s">
        <v>2839</v>
      </c>
      <c r="B982" s="180"/>
      <c r="C982" s="22" t="s">
        <v>12</v>
      </c>
      <c r="D982" s="181" t="s">
        <v>2834</v>
      </c>
      <c r="E982" s="178" t="s">
        <v>2858</v>
      </c>
      <c r="F982" s="179" t="s">
        <v>2859</v>
      </c>
      <c r="G982" s="182" t="s">
        <v>1942</v>
      </c>
      <c r="H982" s="171">
        <f>INVENTARIO[[#This Row],[Precio Final]]</f>
        <v>3</v>
      </c>
      <c r="I982" s="183">
        <f t="shared" si="65"/>
        <v>3</v>
      </c>
      <c r="J982" s="120">
        <v>1</v>
      </c>
      <c r="K982" s="112">
        <f>SUMIFS(VENTAS[Cantidad],VENTAS[Código del producto Vendido],INVENTARIO[[#This Row],[Code]])</f>
        <v>0</v>
      </c>
      <c r="L982" s="110">
        <f>INVENTARIO[[#This Row],[Entradas]]-INVENTARIO[[#This Row],[Salidas]]</f>
        <v>1</v>
      </c>
      <c r="M982" s="171">
        <f>INVENTARIO[[#This Row],[Precio Final]]*10%</f>
        <v>0.30000000000000004</v>
      </c>
      <c r="N982" s="42"/>
      <c r="O982" s="42"/>
      <c r="P982" s="42">
        <v>2</v>
      </c>
      <c r="Q982" s="110"/>
      <c r="R982" s="42"/>
      <c r="S982" s="177">
        <f t="shared" si="66"/>
        <v>0</v>
      </c>
      <c r="T982" s="42">
        <f>INVENTARIO[[#This Row],[Costo Unitario (USD)]]+INVENTARIO[[#This Row],[Costo Envío (USD)]]</f>
        <v>2</v>
      </c>
      <c r="U982" s="168">
        <f>INVENTARIO[[#This Row],[Costo total]]*1.5</f>
        <v>3</v>
      </c>
      <c r="V982" s="185">
        <v>3</v>
      </c>
      <c r="W982" s="42">
        <f>INVENTARIO[[#This Row],[Precio Final]]-(INVENTARIO[[#This Row],[Comisión 10%]]+INVENTARIO[[#This Row],[Costo total]])</f>
        <v>0.70000000000000018</v>
      </c>
      <c r="X982" s="42">
        <f>INVENTARIO[[#This Row],[Ganancia Unitaria]]*INVENTARIO[[#This Row],[Salidas]]</f>
        <v>0</v>
      </c>
      <c r="Y982" s="42"/>
      <c r="Z982" s="20"/>
      <c r="AA982" s="20">
        <f>INVENTARIO[[#This Row],[Costo total]]*INVENTARIO[[#This Row],[Entradas]]</f>
        <v>2</v>
      </c>
      <c r="AB982" s="43">
        <f>INVENTARIO[[#This Row],[Stock Actual]]*INVENTARIO[[#This Row],[Costo total]]</f>
        <v>2</v>
      </c>
    </row>
    <row r="983" spans="1:28" ht="55" customHeight="1" x14ac:dyDescent="0.15">
      <c r="A983" s="42" t="s">
        <v>2840</v>
      </c>
      <c r="B983" s="180"/>
      <c r="C983" s="22" t="s">
        <v>12</v>
      </c>
      <c r="D983" s="181" t="s">
        <v>2834</v>
      </c>
      <c r="E983" s="178" t="s">
        <v>2863</v>
      </c>
      <c r="F983" s="179" t="s">
        <v>2860</v>
      </c>
      <c r="G983" s="182" t="s">
        <v>2855</v>
      </c>
      <c r="H983" s="171">
        <f>INVENTARIO[[#This Row],[Precio Final]]</f>
        <v>7.5</v>
      </c>
      <c r="I983" s="183">
        <f t="shared" si="65"/>
        <v>7.5</v>
      </c>
      <c r="J983" s="120">
        <v>1</v>
      </c>
      <c r="K983" s="112">
        <f>SUMIFS(VENTAS[Cantidad],VENTAS[Código del producto Vendido],INVENTARIO[[#This Row],[Code]])</f>
        <v>0</v>
      </c>
      <c r="L983" s="110">
        <f>INVENTARIO[[#This Row],[Entradas]]-INVENTARIO[[#This Row],[Salidas]]</f>
        <v>1</v>
      </c>
      <c r="M983" s="171">
        <f>INVENTARIO[[#This Row],[Precio Final]]*10%</f>
        <v>0.75</v>
      </c>
      <c r="N983" s="42"/>
      <c r="O983" s="42"/>
      <c r="P983" s="42">
        <v>5</v>
      </c>
      <c r="Q983" s="110"/>
      <c r="R983" s="42"/>
      <c r="S983" s="177">
        <f t="shared" si="66"/>
        <v>0</v>
      </c>
      <c r="T983" s="42">
        <f>INVENTARIO[[#This Row],[Costo Unitario (USD)]]+INVENTARIO[[#This Row],[Costo Envío (USD)]]</f>
        <v>5</v>
      </c>
      <c r="U983" s="168">
        <f>INVENTARIO[[#This Row],[Costo total]]*1.5</f>
        <v>7.5</v>
      </c>
      <c r="V983" s="185">
        <v>7.5</v>
      </c>
      <c r="W983" s="42">
        <f>INVENTARIO[[#This Row],[Precio Final]]-(INVENTARIO[[#This Row],[Comisión 10%]]+INVENTARIO[[#This Row],[Costo total]])</f>
        <v>1.75</v>
      </c>
      <c r="X983" s="42">
        <f>INVENTARIO[[#This Row],[Ganancia Unitaria]]*INVENTARIO[[#This Row],[Salidas]]</f>
        <v>0</v>
      </c>
      <c r="Y983" s="42"/>
      <c r="Z983" s="20"/>
      <c r="AA983" s="20">
        <f>INVENTARIO[[#This Row],[Costo total]]*INVENTARIO[[#This Row],[Entradas]]</f>
        <v>5</v>
      </c>
      <c r="AB983" s="43">
        <f>INVENTARIO[[#This Row],[Stock Actual]]*INVENTARIO[[#This Row],[Costo total]]</f>
        <v>5</v>
      </c>
    </row>
    <row r="984" spans="1:28" ht="55" customHeight="1" x14ac:dyDescent="0.15">
      <c r="A984" s="42" t="s">
        <v>2841</v>
      </c>
      <c r="B984" s="180"/>
      <c r="C984" s="22" t="s">
        <v>12</v>
      </c>
      <c r="D984" s="181" t="s">
        <v>2834</v>
      </c>
      <c r="E984" s="178" t="s">
        <v>2862</v>
      </c>
      <c r="F984" s="179" t="s">
        <v>2385</v>
      </c>
      <c r="G984" s="182" t="s">
        <v>2855</v>
      </c>
      <c r="H984" s="171">
        <f>INVENTARIO[[#This Row],[Precio Final]]</f>
        <v>4.5</v>
      </c>
      <c r="I984" s="183">
        <f t="shared" si="65"/>
        <v>4.5</v>
      </c>
      <c r="J984" s="120">
        <v>1</v>
      </c>
      <c r="K984" s="112">
        <f>SUMIFS(VENTAS[Cantidad],VENTAS[Código del producto Vendido],INVENTARIO[[#This Row],[Code]])</f>
        <v>0</v>
      </c>
      <c r="L984" s="110">
        <f>INVENTARIO[[#This Row],[Entradas]]-INVENTARIO[[#This Row],[Salidas]]</f>
        <v>1</v>
      </c>
      <c r="M984" s="171">
        <f>INVENTARIO[[#This Row],[Precio Final]]*10%</f>
        <v>0.45</v>
      </c>
      <c r="N984" s="42"/>
      <c r="O984" s="42"/>
      <c r="P984" s="42">
        <v>3</v>
      </c>
      <c r="Q984" s="110"/>
      <c r="R984" s="42"/>
      <c r="S984" s="177">
        <f t="shared" si="66"/>
        <v>0</v>
      </c>
      <c r="T984" s="42">
        <f>INVENTARIO[[#This Row],[Costo Unitario (USD)]]+INVENTARIO[[#This Row],[Costo Envío (USD)]]</f>
        <v>3</v>
      </c>
      <c r="U984" s="168">
        <f>INVENTARIO[[#This Row],[Costo total]]*1.5</f>
        <v>4.5</v>
      </c>
      <c r="V984" s="185">
        <v>4.5</v>
      </c>
      <c r="W984" s="42">
        <f>INVENTARIO[[#This Row],[Precio Final]]-(INVENTARIO[[#This Row],[Comisión 10%]]+INVENTARIO[[#This Row],[Costo total]])</f>
        <v>1.0499999999999998</v>
      </c>
      <c r="X984" s="42">
        <f>INVENTARIO[[#This Row],[Ganancia Unitaria]]*INVENTARIO[[#This Row],[Salidas]]</f>
        <v>0</v>
      </c>
      <c r="Y984" s="42"/>
      <c r="Z984" s="20"/>
      <c r="AA984" s="20">
        <f>INVENTARIO[[#This Row],[Costo total]]*INVENTARIO[[#This Row],[Entradas]]</f>
        <v>3</v>
      </c>
      <c r="AB984" s="43">
        <f>INVENTARIO[[#This Row],[Stock Actual]]*INVENTARIO[[#This Row],[Costo total]]</f>
        <v>3</v>
      </c>
    </row>
    <row r="985" spans="1:28" ht="55" customHeight="1" x14ac:dyDescent="0.15">
      <c r="A985" s="42" t="s">
        <v>2842</v>
      </c>
      <c r="B985" s="180"/>
      <c r="C985" s="22" t="s">
        <v>12</v>
      </c>
      <c r="D985" s="181" t="s">
        <v>2834</v>
      </c>
      <c r="E985" s="178" t="s">
        <v>2861</v>
      </c>
      <c r="F985" s="179" t="s">
        <v>2385</v>
      </c>
      <c r="G985" s="182" t="s">
        <v>2855</v>
      </c>
      <c r="H985" s="171">
        <f>INVENTARIO[[#This Row],[Precio Final]]</f>
        <v>6</v>
      </c>
      <c r="I985" s="183">
        <f t="shared" si="65"/>
        <v>6</v>
      </c>
      <c r="J985" s="120">
        <v>3</v>
      </c>
      <c r="K985" s="112">
        <f>SUMIFS(VENTAS[Cantidad],VENTAS[Código del producto Vendido],INVENTARIO[[#This Row],[Code]])</f>
        <v>0</v>
      </c>
      <c r="L985" s="110">
        <f>INVENTARIO[[#This Row],[Entradas]]-INVENTARIO[[#This Row],[Salidas]]</f>
        <v>3</v>
      </c>
      <c r="M985" s="171">
        <f>INVENTARIO[[#This Row],[Precio Final]]*10%</f>
        <v>0.60000000000000009</v>
      </c>
      <c r="N985" s="42"/>
      <c r="O985" s="42"/>
      <c r="P985" s="42">
        <v>4</v>
      </c>
      <c r="Q985" s="110"/>
      <c r="R985" s="42"/>
      <c r="S985" s="177">
        <f t="shared" si="66"/>
        <v>0</v>
      </c>
      <c r="T985" s="42">
        <f>INVENTARIO[[#This Row],[Costo Unitario (USD)]]+INVENTARIO[[#This Row],[Costo Envío (USD)]]</f>
        <v>4</v>
      </c>
      <c r="U985" s="168">
        <f>INVENTARIO[[#This Row],[Costo total]]*1.5</f>
        <v>6</v>
      </c>
      <c r="V985" s="185">
        <v>6</v>
      </c>
      <c r="W985" s="42">
        <f>INVENTARIO[[#This Row],[Precio Final]]-(INVENTARIO[[#This Row],[Comisión 10%]]+INVENTARIO[[#This Row],[Costo total]])</f>
        <v>1.4000000000000004</v>
      </c>
      <c r="X985" s="42">
        <f>INVENTARIO[[#This Row],[Ganancia Unitaria]]*INVENTARIO[[#This Row],[Salidas]]</f>
        <v>0</v>
      </c>
      <c r="Y985" s="42"/>
      <c r="Z985" s="20"/>
      <c r="AA985" s="20">
        <f>INVENTARIO[[#This Row],[Costo total]]*INVENTARIO[[#This Row],[Entradas]]</f>
        <v>12</v>
      </c>
      <c r="AB985" s="43">
        <f>INVENTARIO[[#This Row],[Stock Actual]]*INVENTARIO[[#This Row],[Costo total]]</f>
        <v>12</v>
      </c>
    </row>
    <row r="986" spans="1:28" ht="55" customHeight="1" x14ac:dyDescent="0.15">
      <c r="A986" s="42" t="s">
        <v>2843</v>
      </c>
      <c r="B986" s="180"/>
      <c r="C986" s="22" t="s">
        <v>12</v>
      </c>
      <c r="D986" s="181" t="s">
        <v>2834</v>
      </c>
      <c r="E986" s="178" t="s">
        <v>2874</v>
      </c>
      <c r="F986" s="179" t="s">
        <v>2875</v>
      </c>
      <c r="G986" s="182" t="s">
        <v>2876</v>
      </c>
      <c r="H986" s="171">
        <f>INVENTARIO[[#This Row],[Precio Final]]</f>
        <v>4.5</v>
      </c>
      <c r="I986" s="183">
        <f t="shared" si="65"/>
        <v>4.5</v>
      </c>
      <c r="J986" s="120">
        <v>1</v>
      </c>
      <c r="K986" s="112">
        <f>SUMIFS(VENTAS[Cantidad],VENTAS[Código del producto Vendido],INVENTARIO[[#This Row],[Code]])</f>
        <v>0</v>
      </c>
      <c r="L986" s="110">
        <f>INVENTARIO[[#This Row],[Entradas]]-INVENTARIO[[#This Row],[Salidas]]</f>
        <v>1</v>
      </c>
      <c r="M986" s="171">
        <f>INVENTARIO[[#This Row],[Precio Final]]*10%</f>
        <v>0.45</v>
      </c>
      <c r="N986" s="42"/>
      <c r="O986" s="42"/>
      <c r="P986" s="42">
        <v>3</v>
      </c>
      <c r="Q986" s="110"/>
      <c r="R986" s="42"/>
      <c r="S986" s="177">
        <f t="shared" si="66"/>
        <v>0</v>
      </c>
      <c r="T986" s="42">
        <f>INVENTARIO[[#This Row],[Costo Unitario (USD)]]+INVENTARIO[[#This Row],[Costo Envío (USD)]]</f>
        <v>3</v>
      </c>
      <c r="U986" s="168">
        <f>INVENTARIO[[#This Row],[Costo total]]*1.5</f>
        <v>4.5</v>
      </c>
      <c r="V986" s="185">
        <v>4.5</v>
      </c>
      <c r="W986" s="42">
        <f>INVENTARIO[[#This Row],[Precio Final]]-(INVENTARIO[[#This Row],[Comisión 10%]]+INVENTARIO[[#This Row],[Costo total]])</f>
        <v>1.0499999999999998</v>
      </c>
      <c r="X986" s="42">
        <f>INVENTARIO[[#This Row],[Ganancia Unitaria]]*INVENTARIO[[#This Row],[Salidas]]</f>
        <v>0</v>
      </c>
      <c r="Y986" s="42"/>
      <c r="Z986" s="20"/>
      <c r="AA986" s="20">
        <f>INVENTARIO[[#This Row],[Costo total]]*INVENTARIO[[#This Row],[Entradas]]</f>
        <v>3</v>
      </c>
      <c r="AB986" s="43">
        <f>INVENTARIO[[#This Row],[Stock Actual]]*INVENTARIO[[#This Row],[Costo total]]</f>
        <v>3</v>
      </c>
    </row>
    <row r="987" spans="1:28" ht="55" customHeight="1" x14ac:dyDescent="0.15">
      <c r="A987" s="42" t="s">
        <v>2865</v>
      </c>
      <c r="B987" s="180"/>
      <c r="C987" s="22" t="s">
        <v>12</v>
      </c>
      <c r="D987" s="181" t="s">
        <v>2834</v>
      </c>
      <c r="E987" s="178" t="s">
        <v>2877</v>
      </c>
      <c r="F987" s="179" t="s">
        <v>2385</v>
      </c>
      <c r="G987" s="182" t="s">
        <v>2855</v>
      </c>
      <c r="H987" s="171">
        <f>INVENTARIO[[#This Row],[Precio Final]]</f>
        <v>4.5</v>
      </c>
      <c r="I987" s="183">
        <f t="shared" ref="I987:I995" si="67">U987</f>
        <v>4.5</v>
      </c>
      <c r="J987" s="120">
        <v>1</v>
      </c>
      <c r="K987" s="112">
        <f>SUMIFS(VENTAS[Cantidad],VENTAS[Código del producto Vendido],INVENTARIO[[#This Row],[Code]])</f>
        <v>0</v>
      </c>
      <c r="L987" s="110">
        <f>INVENTARIO[[#This Row],[Entradas]]-INVENTARIO[[#This Row],[Salidas]]</f>
        <v>1</v>
      </c>
      <c r="M987" s="171">
        <f>INVENTARIO[[#This Row],[Precio Final]]*10%</f>
        <v>0.45</v>
      </c>
      <c r="N987" s="42"/>
      <c r="O987" s="42"/>
      <c r="P987" s="42">
        <v>3</v>
      </c>
      <c r="Q987" s="110"/>
      <c r="R987" s="42"/>
      <c r="S987" s="177">
        <f t="shared" ref="S987:S995" si="68">Q987*R987/1000</f>
        <v>0</v>
      </c>
      <c r="T987" s="42">
        <f>INVENTARIO[[#This Row],[Costo Unitario (USD)]]+INVENTARIO[[#This Row],[Costo Envío (USD)]]</f>
        <v>3</v>
      </c>
      <c r="U987" s="168">
        <f>INVENTARIO[[#This Row],[Costo total]]*1.5</f>
        <v>4.5</v>
      </c>
      <c r="V987" s="185">
        <v>4.5</v>
      </c>
      <c r="W987" s="42">
        <f>INVENTARIO[[#This Row],[Precio Final]]-(INVENTARIO[[#This Row],[Comisión 10%]]+INVENTARIO[[#This Row],[Costo total]])</f>
        <v>1.0499999999999998</v>
      </c>
      <c r="X987" s="42">
        <f>INVENTARIO[[#This Row],[Ganancia Unitaria]]*INVENTARIO[[#This Row],[Salidas]]</f>
        <v>0</v>
      </c>
      <c r="Y987" s="42"/>
      <c r="Z987" s="20"/>
      <c r="AA987" s="20">
        <f>INVENTARIO[[#This Row],[Costo total]]*INVENTARIO[[#This Row],[Entradas]]</f>
        <v>3</v>
      </c>
      <c r="AB987" s="43">
        <f>INVENTARIO[[#This Row],[Stock Actual]]*INVENTARIO[[#This Row],[Costo total]]</f>
        <v>3</v>
      </c>
    </row>
    <row r="988" spans="1:28" ht="55" customHeight="1" x14ac:dyDescent="0.15">
      <c r="A988" s="42" t="s">
        <v>2866</v>
      </c>
      <c r="B988" s="180"/>
      <c r="C988" s="22" t="s">
        <v>12</v>
      </c>
      <c r="D988" s="181" t="s">
        <v>2834</v>
      </c>
      <c r="E988" s="178" t="s">
        <v>706</v>
      </c>
      <c r="F988" s="179" t="s">
        <v>2395</v>
      </c>
      <c r="G988" s="182" t="s">
        <v>426</v>
      </c>
      <c r="H988" s="171">
        <f>INVENTARIO[[#This Row],[Precio Final]]</f>
        <v>7.5</v>
      </c>
      <c r="I988" s="183">
        <f t="shared" si="67"/>
        <v>7.5</v>
      </c>
      <c r="J988" s="120">
        <v>1</v>
      </c>
      <c r="K988" s="112">
        <f>SUMIFS(VENTAS[Cantidad],VENTAS[Código del producto Vendido],INVENTARIO[[#This Row],[Code]])</f>
        <v>0</v>
      </c>
      <c r="L988" s="110">
        <f>INVENTARIO[[#This Row],[Entradas]]-INVENTARIO[[#This Row],[Salidas]]</f>
        <v>1</v>
      </c>
      <c r="M988" s="171">
        <f>INVENTARIO[[#This Row],[Precio Final]]*10%</f>
        <v>0.75</v>
      </c>
      <c r="N988" s="42"/>
      <c r="O988" s="42"/>
      <c r="P988" s="42">
        <v>5</v>
      </c>
      <c r="Q988" s="110"/>
      <c r="R988" s="42"/>
      <c r="S988" s="177">
        <f t="shared" si="68"/>
        <v>0</v>
      </c>
      <c r="T988" s="42">
        <f>INVENTARIO[[#This Row],[Costo Unitario (USD)]]+INVENTARIO[[#This Row],[Costo Envío (USD)]]</f>
        <v>5</v>
      </c>
      <c r="U988" s="168">
        <f>INVENTARIO[[#This Row],[Costo total]]*1.5</f>
        <v>7.5</v>
      </c>
      <c r="V988" s="185">
        <v>7.5</v>
      </c>
      <c r="W988" s="42">
        <f>INVENTARIO[[#This Row],[Precio Final]]-(INVENTARIO[[#This Row],[Comisión 10%]]+INVENTARIO[[#This Row],[Costo total]])</f>
        <v>1.75</v>
      </c>
      <c r="X988" s="42">
        <f>INVENTARIO[[#This Row],[Ganancia Unitaria]]*INVENTARIO[[#This Row],[Salidas]]</f>
        <v>0</v>
      </c>
      <c r="Y988" s="42"/>
      <c r="Z988" s="20"/>
      <c r="AA988" s="20">
        <f>INVENTARIO[[#This Row],[Costo total]]*INVENTARIO[[#This Row],[Entradas]]</f>
        <v>5</v>
      </c>
      <c r="AB988" s="43">
        <f>INVENTARIO[[#This Row],[Stock Actual]]*INVENTARIO[[#This Row],[Costo total]]</f>
        <v>5</v>
      </c>
    </row>
    <row r="989" spans="1:28" ht="55" customHeight="1" x14ac:dyDescent="0.15">
      <c r="A989" s="42" t="s">
        <v>2867</v>
      </c>
      <c r="B989" s="180"/>
      <c r="C989" s="22" t="s">
        <v>12</v>
      </c>
      <c r="D989" s="181" t="s">
        <v>2834</v>
      </c>
      <c r="E989" s="178" t="s">
        <v>2878</v>
      </c>
      <c r="F989" s="179" t="s">
        <v>2375</v>
      </c>
      <c r="G989" s="182" t="s">
        <v>2855</v>
      </c>
      <c r="H989" s="171">
        <f>INVENTARIO[[#This Row],[Precio Final]]</f>
        <v>3</v>
      </c>
      <c r="I989" s="183">
        <f t="shared" si="67"/>
        <v>3</v>
      </c>
      <c r="J989" s="120">
        <v>1</v>
      </c>
      <c r="K989" s="112">
        <f>SUMIFS(VENTAS[Cantidad],VENTAS[Código del producto Vendido],INVENTARIO[[#This Row],[Code]])</f>
        <v>0</v>
      </c>
      <c r="L989" s="110">
        <f>INVENTARIO[[#This Row],[Entradas]]-INVENTARIO[[#This Row],[Salidas]]</f>
        <v>1</v>
      </c>
      <c r="M989" s="171">
        <f>INVENTARIO[[#This Row],[Precio Final]]*10%</f>
        <v>0.30000000000000004</v>
      </c>
      <c r="N989" s="42"/>
      <c r="O989" s="42"/>
      <c r="P989" s="42">
        <v>2</v>
      </c>
      <c r="Q989" s="110"/>
      <c r="R989" s="42"/>
      <c r="S989" s="177">
        <f t="shared" si="68"/>
        <v>0</v>
      </c>
      <c r="T989" s="42">
        <f>INVENTARIO[[#This Row],[Costo Unitario (USD)]]+INVENTARIO[[#This Row],[Costo Envío (USD)]]</f>
        <v>2</v>
      </c>
      <c r="U989" s="168">
        <f>INVENTARIO[[#This Row],[Costo total]]*1.5</f>
        <v>3</v>
      </c>
      <c r="V989" s="185">
        <v>3</v>
      </c>
      <c r="W989" s="42">
        <f>INVENTARIO[[#This Row],[Precio Final]]-(INVENTARIO[[#This Row],[Comisión 10%]]+INVENTARIO[[#This Row],[Costo total]])</f>
        <v>0.70000000000000018</v>
      </c>
      <c r="X989" s="42">
        <f>INVENTARIO[[#This Row],[Ganancia Unitaria]]*INVENTARIO[[#This Row],[Salidas]]</f>
        <v>0</v>
      </c>
      <c r="Y989" s="42"/>
      <c r="Z989" s="20"/>
      <c r="AA989" s="20">
        <f>INVENTARIO[[#This Row],[Costo total]]*INVENTARIO[[#This Row],[Entradas]]</f>
        <v>2</v>
      </c>
      <c r="AB989" s="43">
        <f>INVENTARIO[[#This Row],[Stock Actual]]*INVENTARIO[[#This Row],[Costo total]]</f>
        <v>2</v>
      </c>
    </row>
    <row r="990" spans="1:28" ht="55" customHeight="1" x14ac:dyDescent="0.15">
      <c r="A990" s="42" t="s">
        <v>2868</v>
      </c>
      <c r="B990" s="180"/>
      <c r="C990" s="22" t="s">
        <v>12</v>
      </c>
      <c r="D990" s="181" t="s">
        <v>2834</v>
      </c>
      <c r="E990" s="178" t="s">
        <v>2879</v>
      </c>
      <c r="F990" s="179" t="s">
        <v>2385</v>
      </c>
      <c r="G990" s="182" t="s">
        <v>1942</v>
      </c>
      <c r="H990" s="171">
        <f>INVENTARIO[[#This Row],[Precio Final]]</f>
        <v>7.5</v>
      </c>
      <c r="I990" s="183">
        <f t="shared" si="67"/>
        <v>7.5</v>
      </c>
      <c r="J990" s="120">
        <v>1</v>
      </c>
      <c r="K990" s="112">
        <f>SUMIFS(VENTAS[Cantidad],VENTAS[Código del producto Vendido],INVENTARIO[[#This Row],[Code]])</f>
        <v>0</v>
      </c>
      <c r="L990" s="110">
        <f>INVENTARIO[[#This Row],[Entradas]]-INVENTARIO[[#This Row],[Salidas]]</f>
        <v>1</v>
      </c>
      <c r="M990" s="171">
        <f>INVENTARIO[[#This Row],[Precio Final]]*10%</f>
        <v>0.75</v>
      </c>
      <c r="N990" s="42"/>
      <c r="O990" s="42"/>
      <c r="P990" s="42">
        <v>5</v>
      </c>
      <c r="Q990" s="110"/>
      <c r="R990" s="42"/>
      <c r="S990" s="177">
        <f t="shared" si="68"/>
        <v>0</v>
      </c>
      <c r="T990" s="42">
        <v>5</v>
      </c>
      <c r="U990" s="168">
        <f>INVENTARIO[[#This Row],[Costo total]]*1.5</f>
        <v>7.5</v>
      </c>
      <c r="V990" s="185">
        <v>7.5</v>
      </c>
      <c r="W990" s="42">
        <f>INVENTARIO[[#This Row],[Precio Final]]-(INVENTARIO[[#This Row],[Comisión 10%]]+INVENTARIO[[#This Row],[Costo total]])</f>
        <v>1.75</v>
      </c>
      <c r="X990" s="42">
        <f>INVENTARIO[[#This Row],[Ganancia Unitaria]]*INVENTARIO[[#This Row],[Salidas]]</f>
        <v>0</v>
      </c>
      <c r="Y990" s="42"/>
      <c r="Z990" s="20"/>
      <c r="AA990" s="20">
        <f>INVENTARIO[[#This Row],[Costo total]]*INVENTARIO[[#This Row],[Entradas]]</f>
        <v>5</v>
      </c>
      <c r="AB990" s="43">
        <f>INVENTARIO[[#This Row],[Stock Actual]]*INVENTARIO[[#This Row],[Costo total]]</f>
        <v>5</v>
      </c>
    </row>
    <row r="991" spans="1:28" ht="55" customHeight="1" x14ac:dyDescent="0.15">
      <c r="A991" s="42" t="s">
        <v>2869</v>
      </c>
      <c r="B991" s="180"/>
      <c r="C991" s="22" t="s">
        <v>12</v>
      </c>
      <c r="D991" s="181" t="s">
        <v>2834</v>
      </c>
      <c r="E991" s="178" t="s">
        <v>2880</v>
      </c>
      <c r="F991" s="179" t="s">
        <v>2836</v>
      </c>
      <c r="G991" s="182" t="s">
        <v>2284</v>
      </c>
      <c r="H991" s="171">
        <f>INVENTARIO[[#This Row],[Precio Final]]</f>
        <v>12</v>
      </c>
      <c r="I991" s="183">
        <f t="shared" si="67"/>
        <v>12</v>
      </c>
      <c r="J991" s="120">
        <v>1</v>
      </c>
      <c r="K991" s="112">
        <f>SUMIFS(VENTAS[Cantidad],VENTAS[Código del producto Vendido],INVENTARIO[[#This Row],[Code]])</f>
        <v>0</v>
      </c>
      <c r="L991" s="110">
        <f>INVENTARIO[[#This Row],[Entradas]]-INVENTARIO[[#This Row],[Salidas]]</f>
        <v>1</v>
      </c>
      <c r="M991" s="171">
        <f>INVENTARIO[[#This Row],[Precio Final]]*10%</f>
        <v>1.2000000000000002</v>
      </c>
      <c r="N991" s="42"/>
      <c r="O991" s="42"/>
      <c r="P991" s="42">
        <v>8</v>
      </c>
      <c r="Q991" s="110"/>
      <c r="R991" s="42"/>
      <c r="S991" s="177">
        <f t="shared" si="68"/>
        <v>0</v>
      </c>
      <c r="T991" s="42">
        <f>INVENTARIO[[#This Row],[Costo Unitario (USD)]]+INVENTARIO[[#This Row],[Costo Envío (USD)]]</f>
        <v>8</v>
      </c>
      <c r="U991" s="168">
        <f>INVENTARIO[[#This Row],[Costo total]]*1.5</f>
        <v>12</v>
      </c>
      <c r="V991" s="185">
        <v>12</v>
      </c>
      <c r="W991" s="42">
        <f>INVENTARIO[[#This Row],[Precio Final]]-(INVENTARIO[[#This Row],[Comisión 10%]]+INVENTARIO[[#This Row],[Costo total]])</f>
        <v>2.8000000000000007</v>
      </c>
      <c r="X991" s="42">
        <f>INVENTARIO[[#This Row],[Ganancia Unitaria]]*INVENTARIO[[#This Row],[Salidas]]</f>
        <v>0</v>
      </c>
      <c r="Y991" s="42"/>
      <c r="Z991" s="20"/>
      <c r="AA991" s="20">
        <f>INVENTARIO[[#This Row],[Costo total]]*INVENTARIO[[#This Row],[Entradas]]</f>
        <v>8</v>
      </c>
      <c r="AB991" s="43">
        <f>INVENTARIO[[#This Row],[Stock Actual]]*INVENTARIO[[#This Row],[Costo total]]</f>
        <v>8</v>
      </c>
    </row>
    <row r="992" spans="1:28" ht="55" customHeight="1" x14ac:dyDescent="0.15">
      <c r="A992" s="42" t="s">
        <v>2870</v>
      </c>
      <c r="B992" s="180"/>
      <c r="C992" s="22" t="s">
        <v>12</v>
      </c>
      <c r="D992" s="181" t="s">
        <v>2834</v>
      </c>
      <c r="E992" s="178" t="s">
        <v>2881</v>
      </c>
      <c r="F992" s="179" t="s">
        <v>2500</v>
      </c>
      <c r="G992" s="182" t="s">
        <v>2855</v>
      </c>
      <c r="H992" s="171">
        <f>INVENTARIO[[#This Row],[Precio Final]]</f>
        <v>6</v>
      </c>
      <c r="I992" s="183">
        <f t="shared" si="67"/>
        <v>6</v>
      </c>
      <c r="J992" s="120">
        <v>1</v>
      </c>
      <c r="K992" s="112">
        <f>SUMIFS(VENTAS[Cantidad],VENTAS[Código del producto Vendido],INVENTARIO[[#This Row],[Code]])</f>
        <v>0</v>
      </c>
      <c r="L992" s="110">
        <f>INVENTARIO[[#This Row],[Entradas]]-INVENTARIO[[#This Row],[Salidas]]</f>
        <v>1</v>
      </c>
      <c r="M992" s="171">
        <f>INVENTARIO[[#This Row],[Precio Final]]*10%</f>
        <v>0.60000000000000009</v>
      </c>
      <c r="N992" s="42"/>
      <c r="O992" s="42"/>
      <c r="P992" s="42">
        <v>4</v>
      </c>
      <c r="Q992" s="110"/>
      <c r="R992" s="42"/>
      <c r="S992" s="177">
        <f t="shared" si="68"/>
        <v>0</v>
      </c>
      <c r="T992" s="42">
        <f>INVENTARIO[[#This Row],[Costo Unitario (USD)]]+INVENTARIO[[#This Row],[Costo Envío (USD)]]</f>
        <v>4</v>
      </c>
      <c r="U992" s="168">
        <f>INVENTARIO[[#This Row],[Costo total]]*1.5</f>
        <v>6</v>
      </c>
      <c r="V992" s="185">
        <v>6</v>
      </c>
      <c r="W992" s="42">
        <f>INVENTARIO[[#This Row],[Precio Final]]-(INVENTARIO[[#This Row],[Comisión 10%]]+INVENTARIO[[#This Row],[Costo total]])</f>
        <v>1.4000000000000004</v>
      </c>
      <c r="X992" s="42">
        <f>INVENTARIO[[#This Row],[Ganancia Unitaria]]*INVENTARIO[[#This Row],[Salidas]]</f>
        <v>0</v>
      </c>
      <c r="Y992" s="42"/>
      <c r="Z992" s="20"/>
      <c r="AA992" s="20">
        <f>INVENTARIO[[#This Row],[Costo total]]*INVENTARIO[[#This Row],[Entradas]]</f>
        <v>4</v>
      </c>
      <c r="AB992" s="43">
        <f>INVENTARIO[[#This Row],[Stock Actual]]*INVENTARIO[[#This Row],[Costo total]]</f>
        <v>4</v>
      </c>
    </row>
    <row r="993" spans="1:28" ht="55" customHeight="1" x14ac:dyDescent="0.15">
      <c r="A993" s="42" t="s">
        <v>2871</v>
      </c>
      <c r="B993" s="180"/>
      <c r="C993" s="22" t="s">
        <v>12</v>
      </c>
      <c r="D993" s="181" t="s">
        <v>2834</v>
      </c>
      <c r="E993" s="178" t="s">
        <v>706</v>
      </c>
      <c r="F993" s="179" t="s">
        <v>2882</v>
      </c>
      <c r="G993" s="182" t="s">
        <v>2284</v>
      </c>
      <c r="H993" s="171">
        <f>INVENTARIO[[#This Row],[Precio Final]]</f>
        <v>7.5</v>
      </c>
      <c r="I993" s="183">
        <f t="shared" si="67"/>
        <v>7.5</v>
      </c>
      <c r="J993" s="120">
        <v>1</v>
      </c>
      <c r="K993" s="112">
        <f>SUMIFS(VENTAS[Cantidad],VENTAS[Código del producto Vendido],INVENTARIO[[#This Row],[Code]])</f>
        <v>0</v>
      </c>
      <c r="L993" s="110">
        <f>INVENTARIO[[#This Row],[Entradas]]-INVENTARIO[[#This Row],[Salidas]]</f>
        <v>1</v>
      </c>
      <c r="M993" s="171">
        <f>INVENTARIO[[#This Row],[Precio Final]]*10%</f>
        <v>0.75</v>
      </c>
      <c r="N993" s="42"/>
      <c r="O993" s="42"/>
      <c r="P993" s="42">
        <v>5</v>
      </c>
      <c r="Q993" s="110"/>
      <c r="R993" s="42"/>
      <c r="S993" s="177">
        <f t="shared" si="68"/>
        <v>0</v>
      </c>
      <c r="T993" s="42">
        <f>INVENTARIO[[#This Row],[Costo Unitario (USD)]]+INVENTARIO[[#This Row],[Costo Envío (USD)]]</f>
        <v>5</v>
      </c>
      <c r="U993" s="168">
        <f>INVENTARIO[[#This Row],[Costo total]]*1.5</f>
        <v>7.5</v>
      </c>
      <c r="V993" s="185">
        <v>7.5</v>
      </c>
      <c r="W993" s="42">
        <f>INVENTARIO[[#This Row],[Precio Final]]-(INVENTARIO[[#This Row],[Comisión 10%]]+INVENTARIO[[#This Row],[Costo total]])</f>
        <v>1.75</v>
      </c>
      <c r="X993" s="42">
        <f>INVENTARIO[[#This Row],[Ganancia Unitaria]]*INVENTARIO[[#This Row],[Salidas]]</f>
        <v>0</v>
      </c>
      <c r="Y993" s="42"/>
      <c r="Z993" s="20"/>
      <c r="AA993" s="20">
        <f>INVENTARIO[[#This Row],[Costo total]]*INVENTARIO[[#This Row],[Entradas]]</f>
        <v>5</v>
      </c>
      <c r="AB993" s="43">
        <f>INVENTARIO[[#This Row],[Stock Actual]]*INVENTARIO[[#This Row],[Costo total]]</f>
        <v>5</v>
      </c>
    </row>
    <row r="994" spans="1:28" ht="55" customHeight="1" x14ac:dyDescent="0.15">
      <c r="A994" s="42" t="s">
        <v>2872</v>
      </c>
      <c r="B994" s="180"/>
      <c r="C994" s="22" t="s">
        <v>12</v>
      </c>
      <c r="D994" s="181" t="s">
        <v>2834</v>
      </c>
      <c r="E994" s="178" t="s">
        <v>706</v>
      </c>
      <c r="F994" s="179" t="s">
        <v>2374</v>
      </c>
      <c r="G994" s="182" t="s">
        <v>426</v>
      </c>
      <c r="H994" s="171">
        <f>INVENTARIO[[#This Row],[Precio Final]]</f>
        <v>12</v>
      </c>
      <c r="I994" s="183">
        <f t="shared" si="67"/>
        <v>12</v>
      </c>
      <c r="J994" s="120">
        <v>0</v>
      </c>
      <c r="K994" s="112">
        <f>SUMIFS(VENTAS[Cantidad],VENTAS[Código del producto Vendido],INVENTARIO[[#This Row],[Code]])</f>
        <v>0</v>
      </c>
      <c r="L994" s="110">
        <f>INVENTARIO[[#This Row],[Entradas]]-INVENTARIO[[#This Row],[Salidas]]</f>
        <v>0</v>
      </c>
      <c r="M994" s="171">
        <f>INVENTARIO[[#This Row],[Precio Final]]*10%</f>
        <v>1.2000000000000002</v>
      </c>
      <c r="N994" s="42"/>
      <c r="O994" s="42"/>
      <c r="P994" s="42">
        <v>8</v>
      </c>
      <c r="Q994" s="110"/>
      <c r="R994" s="42"/>
      <c r="S994" s="177">
        <f t="shared" si="68"/>
        <v>0</v>
      </c>
      <c r="T994" s="42">
        <f>INVENTARIO[[#This Row],[Costo Unitario (USD)]]+INVENTARIO[[#This Row],[Costo Envío (USD)]]</f>
        <v>8</v>
      </c>
      <c r="U994" s="168">
        <f>INVENTARIO[[#This Row],[Costo total]]*1.5</f>
        <v>12</v>
      </c>
      <c r="V994" s="185">
        <v>12</v>
      </c>
      <c r="W994" s="42">
        <f>INVENTARIO[[#This Row],[Precio Final]]-(INVENTARIO[[#This Row],[Comisión 10%]]+INVENTARIO[[#This Row],[Costo total]])</f>
        <v>2.8000000000000007</v>
      </c>
      <c r="X994" s="42">
        <f>INVENTARIO[[#This Row],[Ganancia Unitaria]]*INVENTARIO[[#This Row],[Salidas]]</f>
        <v>0</v>
      </c>
      <c r="Y994" s="42"/>
      <c r="Z994" s="20"/>
      <c r="AA994" s="20">
        <f>INVENTARIO[[#This Row],[Costo total]]*INVENTARIO[[#This Row],[Entradas]]</f>
        <v>0</v>
      </c>
      <c r="AB994" s="43">
        <f>INVENTARIO[[#This Row],[Stock Actual]]*INVENTARIO[[#This Row],[Costo total]]</f>
        <v>0</v>
      </c>
    </row>
    <row r="995" spans="1:28" ht="55" customHeight="1" x14ac:dyDescent="0.15">
      <c r="A995" s="42" t="s">
        <v>2873</v>
      </c>
      <c r="B995" s="180"/>
      <c r="C995" s="22" t="s">
        <v>12</v>
      </c>
      <c r="D995" s="181" t="s">
        <v>2834</v>
      </c>
      <c r="E995" s="178" t="s">
        <v>2889</v>
      </c>
      <c r="F995" s="179" t="s">
        <v>2380</v>
      </c>
      <c r="G995" s="182" t="s">
        <v>2890</v>
      </c>
      <c r="H995" s="171">
        <f>INVENTARIO[[#This Row],[Precio Final]]</f>
        <v>3</v>
      </c>
      <c r="I995" s="183">
        <f t="shared" si="67"/>
        <v>3</v>
      </c>
      <c r="J995" s="120">
        <v>1</v>
      </c>
      <c r="K995" s="112">
        <f>SUMIFS(VENTAS[Cantidad],VENTAS[Código del producto Vendido],INVENTARIO[[#This Row],[Code]])</f>
        <v>0</v>
      </c>
      <c r="L995" s="110">
        <f>INVENTARIO[[#This Row],[Entradas]]-INVENTARIO[[#This Row],[Salidas]]</f>
        <v>1</v>
      </c>
      <c r="M995" s="171">
        <f>INVENTARIO[[#This Row],[Precio Final]]*10%</f>
        <v>0.30000000000000004</v>
      </c>
      <c r="N995" s="42"/>
      <c r="O995" s="42"/>
      <c r="P995" s="42">
        <v>2</v>
      </c>
      <c r="Q995" s="110"/>
      <c r="R995" s="42"/>
      <c r="S995" s="177">
        <f t="shared" si="68"/>
        <v>0</v>
      </c>
      <c r="T995" s="42">
        <f>INVENTARIO[[#This Row],[Costo Unitario (USD)]]+INVENTARIO[[#This Row],[Costo Envío (USD)]]</f>
        <v>2</v>
      </c>
      <c r="U995" s="168">
        <f>INVENTARIO[[#This Row],[Costo total]]*1.5</f>
        <v>3</v>
      </c>
      <c r="V995" s="185">
        <v>3</v>
      </c>
      <c r="W995" s="42">
        <f>INVENTARIO[[#This Row],[Precio Final]]-(INVENTARIO[[#This Row],[Comisión 10%]]+INVENTARIO[[#This Row],[Costo total]])</f>
        <v>0.70000000000000018</v>
      </c>
      <c r="X995" s="42">
        <f>INVENTARIO[[#This Row],[Ganancia Unitaria]]*INVENTARIO[[#This Row],[Salidas]]</f>
        <v>0</v>
      </c>
      <c r="Y995" s="42"/>
      <c r="Z995" s="20"/>
      <c r="AA995" s="20">
        <f>INVENTARIO[[#This Row],[Costo total]]*INVENTARIO[[#This Row],[Entradas]]</f>
        <v>2</v>
      </c>
      <c r="AB995" s="43">
        <f>INVENTARIO[[#This Row],[Stock Actual]]*INVENTARIO[[#This Row],[Costo total]]</f>
        <v>2</v>
      </c>
    </row>
    <row r="996" spans="1:28" ht="55" customHeight="1" x14ac:dyDescent="0.15">
      <c r="A996" s="42" t="s">
        <v>2883</v>
      </c>
      <c r="B996" s="180"/>
      <c r="C996" s="22" t="s">
        <v>12</v>
      </c>
      <c r="D996" s="181" t="s">
        <v>2834</v>
      </c>
      <c r="E996" s="178" t="s">
        <v>2892</v>
      </c>
      <c r="F996" s="179" t="s">
        <v>2367</v>
      </c>
      <c r="G996" s="182" t="s">
        <v>2855</v>
      </c>
      <c r="H996" s="171">
        <f>INVENTARIO[[#This Row],[Precio Final]]</f>
        <v>4.5</v>
      </c>
      <c r="I996" s="183">
        <f t="shared" ref="I996:I1001" si="69">U996</f>
        <v>4.5</v>
      </c>
      <c r="J996" s="120">
        <v>1</v>
      </c>
      <c r="K996" s="112">
        <f>SUMIFS(VENTAS[Cantidad],VENTAS[Código del producto Vendido],INVENTARIO[[#This Row],[Code]])</f>
        <v>0</v>
      </c>
      <c r="L996" s="110">
        <f>INVENTARIO[[#This Row],[Entradas]]-INVENTARIO[[#This Row],[Salidas]]</f>
        <v>1</v>
      </c>
      <c r="M996" s="171">
        <f>INVENTARIO[[#This Row],[Precio Final]]*10%</f>
        <v>0.45</v>
      </c>
      <c r="N996" s="42"/>
      <c r="O996" s="42"/>
      <c r="P996" s="42">
        <v>3</v>
      </c>
      <c r="Q996" s="110"/>
      <c r="R996" s="42"/>
      <c r="S996" s="177">
        <f t="shared" ref="S996:S1001" si="70">Q996*R996/1000</f>
        <v>0</v>
      </c>
      <c r="T996" s="42">
        <f>INVENTARIO[[#This Row],[Costo Unitario (USD)]]+INVENTARIO[[#This Row],[Costo Envío (USD)]]</f>
        <v>3</v>
      </c>
      <c r="U996" s="168">
        <f>INVENTARIO[[#This Row],[Costo total]]*1.5</f>
        <v>4.5</v>
      </c>
      <c r="V996" s="185">
        <v>4.5</v>
      </c>
      <c r="W996" s="42">
        <f>INVENTARIO[[#This Row],[Precio Final]]-(INVENTARIO[[#This Row],[Comisión 10%]]+INVENTARIO[[#This Row],[Costo total]])</f>
        <v>1.0499999999999998</v>
      </c>
      <c r="X996" s="42">
        <f>INVENTARIO[[#This Row],[Ganancia Unitaria]]*INVENTARIO[[#This Row],[Salidas]]</f>
        <v>0</v>
      </c>
      <c r="Y996" s="42"/>
      <c r="Z996" s="20"/>
      <c r="AA996" s="20">
        <f>INVENTARIO[[#This Row],[Costo total]]*INVENTARIO[[#This Row],[Entradas]]</f>
        <v>3</v>
      </c>
      <c r="AB996" s="43">
        <f>INVENTARIO[[#This Row],[Stock Actual]]*INVENTARIO[[#This Row],[Costo total]]</f>
        <v>3</v>
      </c>
    </row>
    <row r="997" spans="1:28" ht="55" customHeight="1" x14ac:dyDescent="0.15">
      <c r="A997" s="42" t="s">
        <v>2884</v>
      </c>
      <c r="B997" s="180"/>
      <c r="C997" s="22" t="s">
        <v>12</v>
      </c>
      <c r="D997" s="181" t="s">
        <v>2834</v>
      </c>
      <c r="E997" s="178" t="s">
        <v>2897</v>
      </c>
      <c r="F997" s="179" t="s">
        <v>2891</v>
      </c>
      <c r="G997" s="182" t="s">
        <v>2855</v>
      </c>
      <c r="H997" s="171">
        <f>INVENTARIO[[#This Row],[Precio Final]]</f>
        <v>3</v>
      </c>
      <c r="I997" s="183">
        <f t="shared" si="69"/>
        <v>3</v>
      </c>
      <c r="J997" s="120">
        <v>1</v>
      </c>
      <c r="K997" s="112">
        <f>SUMIFS(VENTAS[Cantidad],VENTAS[Código del producto Vendido],INVENTARIO[[#This Row],[Code]])</f>
        <v>0</v>
      </c>
      <c r="L997" s="110">
        <f>INVENTARIO[[#This Row],[Entradas]]-INVENTARIO[[#This Row],[Salidas]]</f>
        <v>1</v>
      </c>
      <c r="M997" s="171">
        <f>INVENTARIO[[#This Row],[Precio Final]]*10%</f>
        <v>0.30000000000000004</v>
      </c>
      <c r="N997" s="42"/>
      <c r="O997" s="42"/>
      <c r="P997" s="42">
        <v>2</v>
      </c>
      <c r="Q997" s="110"/>
      <c r="R997" s="42"/>
      <c r="S997" s="177">
        <f t="shared" si="70"/>
        <v>0</v>
      </c>
      <c r="T997" s="42">
        <f>INVENTARIO[[#This Row],[Costo Unitario (USD)]]+INVENTARIO[[#This Row],[Costo Envío (USD)]]</f>
        <v>2</v>
      </c>
      <c r="U997" s="168">
        <f>INVENTARIO[[#This Row],[Costo total]]*1.5</f>
        <v>3</v>
      </c>
      <c r="V997" s="185">
        <v>3</v>
      </c>
      <c r="W997" s="42">
        <f>INVENTARIO[[#This Row],[Precio Final]]-(INVENTARIO[[#This Row],[Comisión 10%]]+INVENTARIO[[#This Row],[Costo total]])</f>
        <v>0.70000000000000018</v>
      </c>
      <c r="X997" s="42">
        <f>INVENTARIO[[#This Row],[Ganancia Unitaria]]*INVENTARIO[[#This Row],[Salidas]]</f>
        <v>0</v>
      </c>
      <c r="Y997" s="42"/>
      <c r="Z997" s="20"/>
      <c r="AA997" s="20">
        <f>INVENTARIO[[#This Row],[Costo total]]*INVENTARIO[[#This Row],[Entradas]]</f>
        <v>2</v>
      </c>
      <c r="AB997" s="43">
        <f>INVENTARIO[[#This Row],[Stock Actual]]*INVENTARIO[[#This Row],[Costo total]]</f>
        <v>2</v>
      </c>
    </row>
    <row r="998" spans="1:28" ht="55" customHeight="1" x14ac:dyDescent="0.15">
      <c r="A998" s="42" t="s">
        <v>2885</v>
      </c>
      <c r="B998" s="180"/>
      <c r="C998" s="22" t="s">
        <v>12</v>
      </c>
      <c r="D998" s="181" t="s">
        <v>2834</v>
      </c>
      <c r="E998" s="178" t="s">
        <v>2893</v>
      </c>
      <c r="F998" s="179" t="s">
        <v>2894</v>
      </c>
      <c r="G998" s="182" t="s">
        <v>2855</v>
      </c>
      <c r="H998" s="171">
        <f>INVENTARIO[[#This Row],[Precio Final]]</f>
        <v>15</v>
      </c>
      <c r="I998" s="183">
        <f t="shared" si="69"/>
        <v>15</v>
      </c>
      <c r="J998" s="120">
        <v>2</v>
      </c>
      <c r="K998" s="112">
        <f>SUMIFS(VENTAS[Cantidad],VENTAS[Código del producto Vendido],INVENTARIO[[#This Row],[Code]])</f>
        <v>0</v>
      </c>
      <c r="L998" s="110">
        <f>INVENTARIO[[#This Row],[Entradas]]-INVENTARIO[[#This Row],[Salidas]]</f>
        <v>2</v>
      </c>
      <c r="M998" s="171">
        <f>INVENTARIO[[#This Row],[Precio Final]]*10%</f>
        <v>1.5</v>
      </c>
      <c r="N998" s="42"/>
      <c r="O998" s="42"/>
      <c r="P998" s="42">
        <v>10</v>
      </c>
      <c r="Q998" s="110"/>
      <c r="R998" s="42"/>
      <c r="S998" s="177">
        <f t="shared" si="70"/>
        <v>0</v>
      </c>
      <c r="T998" s="42">
        <f>INVENTARIO[[#This Row],[Costo Unitario (USD)]]+INVENTARIO[[#This Row],[Costo Envío (USD)]]</f>
        <v>10</v>
      </c>
      <c r="U998" s="168">
        <f>INVENTARIO[[#This Row],[Costo total]]*1.5</f>
        <v>15</v>
      </c>
      <c r="V998" s="185">
        <v>15</v>
      </c>
      <c r="W998" s="42">
        <f>INVENTARIO[[#This Row],[Precio Final]]-(INVENTARIO[[#This Row],[Comisión 10%]]+INVENTARIO[[#This Row],[Costo total]])</f>
        <v>3.5</v>
      </c>
      <c r="X998" s="42">
        <f>INVENTARIO[[#This Row],[Ganancia Unitaria]]*INVENTARIO[[#This Row],[Salidas]]</f>
        <v>0</v>
      </c>
      <c r="Y998" s="42"/>
      <c r="Z998" s="20"/>
      <c r="AA998" s="20">
        <f>INVENTARIO[[#This Row],[Costo total]]*INVENTARIO[[#This Row],[Entradas]]</f>
        <v>20</v>
      </c>
      <c r="AB998" s="43">
        <f>INVENTARIO[[#This Row],[Stock Actual]]*INVENTARIO[[#This Row],[Costo total]]</f>
        <v>20</v>
      </c>
    </row>
    <row r="999" spans="1:28" ht="55" customHeight="1" x14ac:dyDescent="0.15">
      <c r="A999" s="42" t="s">
        <v>2886</v>
      </c>
      <c r="B999" s="180"/>
      <c r="C999" s="22" t="s">
        <v>12</v>
      </c>
      <c r="D999" s="181" t="s">
        <v>2834</v>
      </c>
      <c r="E999" s="178" t="s">
        <v>2895</v>
      </c>
      <c r="F999" s="179" t="s">
        <v>2896</v>
      </c>
      <c r="G999" s="182" t="s">
        <v>2855</v>
      </c>
      <c r="H999" s="171">
        <f>INVENTARIO[[#This Row],[Precio Final]]</f>
        <v>4.5</v>
      </c>
      <c r="I999" s="183">
        <f t="shared" si="69"/>
        <v>3</v>
      </c>
      <c r="J999" s="120">
        <v>1</v>
      </c>
      <c r="K999" s="112">
        <f>SUMIFS(VENTAS[Cantidad],VENTAS[Código del producto Vendido],INVENTARIO[[#This Row],[Code]])</f>
        <v>0</v>
      </c>
      <c r="L999" s="110">
        <f>INVENTARIO[[#This Row],[Entradas]]-INVENTARIO[[#This Row],[Salidas]]</f>
        <v>1</v>
      </c>
      <c r="M999" s="171">
        <f>INVENTARIO[[#This Row],[Precio Final]]*10%</f>
        <v>0.45</v>
      </c>
      <c r="N999" s="42"/>
      <c r="O999" s="42"/>
      <c r="P999" s="42">
        <v>2</v>
      </c>
      <c r="Q999" s="110"/>
      <c r="R999" s="42"/>
      <c r="S999" s="177">
        <f t="shared" si="70"/>
        <v>0</v>
      </c>
      <c r="T999" s="42">
        <f>INVENTARIO[[#This Row],[Costo Unitario (USD)]]+INVENTARIO[[#This Row],[Costo Envío (USD)]]</f>
        <v>2</v>
      </c>
      <c r="U999" s="168">
        <f>INVENTARIO[[#This Row],[Costo total]]*1.5</f>
        <v>3</v>
      </c>
      <c r="V999" s="185">
        <v>4.5</v>
      </c>
      <c r="W999" s="42">
        <f>INVENTARIO[[#This Row],[Precio Final]]-(INVENTARIO[[#This Row],[Comisión 10%]]+INVENTARIO[[#This Row],[Costo total]])</f>
        <v>2.0499999999999998</v>
      </c>
      <c r="X999" s="42">
        <f>INVENTARIO[[#This Row],[Ganancia Unitaria]]*INVENTARIO[[#This Row],[Salidas]]</f>
        <v>0</v>
      </c>
      <c r="Y999" s="42"/>
      <c r="Z999" s="20"/>
      <c r="AA999" s="20">
        <f>INVENTARIO[[#This Row],[Costo total]]*INVENTARIO[[#This Row],[Entradas]]</f>
        <v>2</v>
      </c>
      <c r="AB999" s="43">
        <f>INVENTARIO[[#This Row],[Stock Actual]]*INVENTARIO[[#This Row],[Costo total]]</f>
        <v>2</v>
      </c>
    </row>
    <row r="1000" spans="1:28" ht="55" customHeight="1" x14ac:dyDescent="0.15">
      <c r="A1000" s="42" t="s">
        <v>2887</v>
      </c>
      <c r="B1000" s="180"/>
      <c r="C1000" s="22" t="s">
        <v>12</v>
      </c>
      <c r="D1000" s="181" t="s">
        <v>2834</v>
      </c>
      <c r="E1000" s="178" t="s">
        <v>2898</v>
      </c>
      <c r="F1000" s="179" t="s">
        <v>2385</v>
      </c>
      <c r="G1000" s="182" t="s">
        <v>2837</v>
      </c>
      <c r="H1000" s="171">
        <f>INVENTARIO[[#This Row],[Precio Final]]</f>
        <v>4.5</v>
      </c>
      <c r="I1000" s="183">
        <f t="shared" si="69"/>
        <v>3</v>
      </c>
      <c r="J1000" s="120">
        <v>1</v>
      </c>
      <c r="K1000" s="112">
        <f>SUMIFS(VENTAS[Cantidad],VENTAS[Código del producto Vendido],INVENTARIO[[#This Row],[Code]])</f>
        <v>0</v>
      </c>
      <c r="L1000" s="110">
        <f>INVENTARIO[[#This Row],[Entradas]]-INVENTARIO[[#This Row],[Salidas]]</f>
        <v>1</v>
      </c>
      <c r="M1000" s="171">
        <f>INVENTARIO[[#This Row],[Precio Final]]*10%</f>
        <v>0.45</v>
      </c>
      <c r="N1000" s="42"/>
      <c r="O1000" s="42"/>
      <c r="P1000" s="42">
        <v>2</v>
      </c>
      <c r="Q1000" s="110"/>
      <c r="R1000" s="42"/>
      <c r="S1000" s="177">
        <f t="shared" si="70"/>
        <v>0</v>
      </c>
      <c r="T1000" s="42">
        <f>INVENTARIO[[#This Row],[Costo Unitario (USD)]]+INVENTARIO[[#This Row],[Costo Envío (USD)]]</f>
        <v>2</v>
      </c>
      <c r="U1000" s="168">
        <f>INVENTARIO[[#This Row],[Costo total]]*1.5</f>
        <v>3</v>
      </c>
      <c r="V1000" s="185">
        <v>4.5</v>
      </c>
      <c r="W1000" s="42">
        <f>INVENTARIO[[#This Row],[Precio Final]]-(INVENTARIO[[#This Row],[Comisión 10%]]+INVENTARIO[[#This Row],[Costo total]])</f>
        <v>2.0499999999999998</v>
      </c>
      <c r="X1000" s="42">
        <f>INVENTARIO[[#This Row],[Ganancia Unitaria]]*INVENTARIO[[#This Row],[Salidas]]</f>
        <v>0</v>
      </c>
      <c r="Y1000" s="42"/>
      <c r="Z1000" s="20"/>
      <c r="AA1000" s="20">
        <f>INVENTARIO[[#This Row],[Costo total]]*INVENTARIO[[#This Row],[Entradas]]</f>
        <v>2</v>
      </c>
      <c r="AB1000" s="43">
        <f>INVENTARIO[[#This Row],[Stock Actual]]*INVENTARIO[[#This Row],[Costo total]]</f>
        <v>2</v>
      </c>
    </row>
    <row r="1001" spans="1:28" ht="55" customHeight="1" x14ac:dyDescent="0.15">
      <c r="A1001" s="42" t="s">
        <v>2888</v>
      </c>
      <c r="B1001" s="180"/>
      <c r="C1001" s="22" t="s">
        <v>12</v>
      </c>
      <c r="D1001" s="181" t="s">
        <v>2834</v>
      </c>
      <c r="E1001" s="178"/>
      <c r="F1001" s="179"/>
      <c r="G1001" s="182"/>
      <c r="H1001" s="171">
        <f>INVENTARIO[[#This Row],[Precio Final]]</f>
        <v>0</v>
      </c>
      <c r="I1001" s="183" t="e">
        <f t="shared" si="69"/>
        <v>#DIV/0!</v>
      </c>
      <c r="J1001" s="120"/>
      <c r="K1001" s="112">
        <f>SUMIFS(VENTAS[Cantidad],VENTAS[Código del producto Vendido],INVENTARIO[[#This Row],[Code]])</f>
        <v>0</v>
      </c>
      <c r="L1001" s="110">
        <f>INVENTARIO[[#This Row],[Entradas]]-INVENTARIO[[#This Row],[Salidas]]</f>
        <v>0</v>
      </c>
      <c r="M1001" s="171">
        <f>INVENTARIO[[#This Row],[Precio Final]]*10%</f>
        <v>0</v>
      </c>
      <c r="N1001" s="42"/>
      <c r="O1001" s="42"/>
      <c r="P1001" s="42" t="e">
        <f t="shared" ref="P1001" si="71">N1001/O1001</f>
        <v>#DIV/0!</v>
      </c>
      <c r="Q1001" s="110"/>
      <c r="R1001" s="42"/>
      <c r="S1001" s="177">
        <f t="shared" si="70"/>
        <v>0</v>
      </c>
      <c r="T1001" s="42" t="e">
        <f>INVENTARIO[[#This Row],[Costo Unitario (USD)]]+INVENTARIO[[#This Row],[Costo Envío (USD)]]</f>
        <v>#DIV/0!</v>
      </c>
      <c r="U1001" s="168" t="e">
        <f>INVENTARIO[[#This Row],[Costo total]]*1.5</f>
        <v>#DIV/0!</v>
      </c>
      <c r="V1001" s="185">
        <v>0</v>
      </c>
      <c r="W1001" s="42" t="e">
        <f>INVENTARIO[[#This Row],[Precio Final]]-(INVENTARIO[[#This Row],[Comisión 10%]]+INVENTARIO[[#This Row],[Costo total]])</f>
        <v>#DIV/0!</v>
      </c>
      <c r="X1001" s="42" t="e">
        <f>INVENTARIO[[#This Row],[Ganancia Unitaria]]*INVENTARIO[[#This Row],[Salidas]]</f>
        <v>#DIV/0!</v>
      </c>
      <c r="Y1001" s="42"/>
      <c r="Z1001" s="20"/>
      <c r="AA1001" s="20" t="e">
        <f>INVENTARIO[[#This Row],[Costo total]]*INVENTARIO[[#This Row],[Entradas]]</f>
        <v>#DIV/0!</v>
      </c>
      <c r="AB1001" s="43" t="e">
        <f>INVENTARIO[[#This Row],[Stock Actual]]*INVENTARIO[[#This Row],[Costo total]]</f>
        <v>#DIV/0!</v>
      </c>
    </row>
  </sheetData>
  <phoneticPr fontId="8" type="noConversion"/>
  <conditionalFormatting sqref="L2:M2 L4 L6 L8 L10 L12 L14 L16 L18 L20 L22 L24 L26 L28 L30 L32 L34 L36 L38 L40 L42 L44 L46 L48 L50 L52 L54 L56 L58 L60 L62 L64 L66 L68 L70 L72 L74 L76 L78 L80 L82 L84 L86 L88 L90 L92 L94 L96 L98 L100 L102 L104 L106 L108 L110 L112 L114 L116 L118 L120 L122 L124 L126 L128 L130 L132 L134 L136 L138 L140 L142 L144 L146 L148 L150 L152 L154 L156 L158 L160 L162 L164 L166 L168 L170 L172 L174 L176 L178 L180 L182 L184 L186 L188 L190 L192 L194 L196 L198 L200 L202 L204 L206 L208 L210 L212 L214 L216 L218 L220 L222 L224 L226 L228 L230 L232 L234 L236 L238 L240 L242 L244 L246 L248 L250 L252 L254 L256 L258 L260 L262 L264 L266 L268 L270 L272 L274 L276 L278 L280 L282 L284 L286 L288 L290 L292 L294 L296 L298 L300 L302 L304 L306 L308 L310 L312 L314 L316 L318 L320 L322 L324 L326 L328 L330 L332 L334 L336 L338 L340 L342 L344 L348 L350 L352 L354 L356 L358 L360 L362 L364 L366 L368 L370 L372 L374 L376 L378 L380 L382 L384 L386 L388 L390 L392 L394 L396 L398 L400 L402 L404 L406 L408 L410 L412 L414 L416 L418 L420 L422 L424 L426 L428 L430 L432 L434 L436 L438 L440 L442 L444 L446 L448 L451 L453:L454 L456 L458 L460 L462 L464 L466 L468 L470 L472 L474 L476 L478 L480 L482 L484 L486 L488 L490 L492 L494 L496 L498 L500 L502 L504 L506 L508 L510 L512 L514 L516 L518 L520 L522 L524 L526 L528 L530 L532 L534 L536 L538 L540 L542 L544 L546 L548 L550 L552 L554 L556 L558 L560 L562 L564 L566 L568 L570 L572 L574 L576 L578 L580 L582 L584 L586 L588 L590 L592 L594 L596 L598 L600 L602 L604 L606 L608 L610 L612 L614 L616 L618 L620 L622 L624 L626 L628 L630 L632 L634 L636 L638 L640 L642 L644 L646 L648 L650 L652 L654 L656 L658 L660 L662 L664 L666:L667 L669 L671 L673 L675 L677 L679 L681 L683 L685 L687 L689 L696 L698 L700 L702 L704 L706 L708 L710 L712 L714 L716 L718 L720 L722 L724 L726 L728 L730 L732 L734 L736 L738 L740 L742 L744 L746 L748 L750 L752 L754 L756 L758 L760 L762 L764 L766 L768 L771 L773 L775 L777 L779 L781 L783:L784 L786 L788 L790 L792 L794 L796 L798 L800 L802 L804 L806 L808 L810 L812 L814 L816 L818 L820 L822 L824 L826 L828 L830 L832 L834 L836 L838 L840 L842 L844:L845 L847 L849 L851 L853 L855 L860 L862 L864 L866 L868 L870 L872 L874 L876 L878 L880 L857:L858 L692:L694 L882:L1001 M3:M1001">
    <cfRule type="cellIs" dxfId="147" priority="103" operator="lessThan">
      <formula>0</formula>
    </cfRule>
    <cfRule type="cellIs" dxfId="146"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X794 S771:S775 S777:S790 S758:S762 S744:S756 N920:S995 V920:X1001 N996:T1001 V882:X917 N882:S917 T881:T1001">
    <cfRule type="containsBlanks" dxfId="145" priority="102">
      <formula>LEN(TRIM(N2))=0</formula>
    </cfRule>
  </conditionalFormatting>
  <conditionalFormatting sqref="U913:X913 C4 T4:U4 T6:U6 T866:U866 N6:R6 S2:S6 V2:X6 T867:T871 S872:T879 F950:G953 G966:G970 A978:G1001 A6:G880 A920:G921 E954:G965 E971:G977 E966:E970 A882:G917 U867:U980 V866:X980 T881:T1001 U981:X1001 N880:T880 N866:S869 N870:R879 N7:X865 N996:T1001 N882:S995 H2:M1001 E922:G949 A922:D977">
    <cfRule type="expression" dxfId="144" priority="101">
      <formula>$L2=0</formula>
    </cfRule>
  </conditionalFormatting>
  <conditionalFormatting sqref="A2:B2">
    <cfRule type="expression" dxfId="143" priority="100">
      <formula>$L2=0</formula>
    </cfRule>
  </conditionalFormatting>
  <conditionalFormatting sqref="N2:R2">
    <cfRule type="expression" dxfId="142" priority="98">
      <formula>$L2=0</formula>
    </cfRule>
  </conditionalFormatting>
  <conditionalFormatting sqref="N2:R2">
    <cfRule type="containsBlanks" dxfId="141" priority="99">
      <formula>LEN(TRIM(N2))=0</formula>
    </cfRule>
  </conditionalFormatting>
  <conditionalFormatting sqref="D2:G2">
    <cfRule type="expression" dxfId="140" priority="97">
      <formula>$L2=0</formula>
    </cfRule>
  </conditionalFormatting>
  <conditionalFormatting sqref="A2:B2">
    <cfRule type="duplicateValues" dxfId="139" priority="105"/>
  </conditionalFormatting>
  <conditionalFormatting sqref="C2">
    <cfRule type="expression" dxfId="138" priority="96">
      <formula>$L2=0</formula>
    </cfRule>
  </conditionalFormatting>
  <conditionalFormatting sqref="T2:U2">
    <cfRule type="expression" dxfId="137" priority="95">
      <formula>$L2=0</formula>
    </cfRule>
  </conditionalFormatting>
  <conditionalFormatting sqref="L3">
    <cfRule type="cellIs" dxfId="136" priority="50" operator="lessThan">
      <formula>0</formula>
    </cfRule>
    <cfRule type="cellIs" dxfId="135" priority="51" operator="lessThan">
      <formula>0</formula>
    </cfRule>
  </conditionalFormatting>
  <conditionalFormatting sqref="S3 V3:X3">
    <cfRule type="containsBlanks" dxfId="134" priority="49">
      <formula>LEN(TRIM(S3))=0</formula>
    </cfRule>
  </conditionalFormatting>
  <conditionalFormatting sqref="A3:B3">
    <cfRule type="expression" dxfId="132" priority="47">
      <formula>$L3=0</formula>
    </cfRule>
  </conditionalFormatting>
  <conditionalFormatting sqref="N3:R3">
    <cfRule type="expression" dxfId="131" priority="45">
      <formula>$L3=0</formula>
    </cfRule>
  </conditionalFormatting>
  <conditionalFormatting sqref="N3:R3">
    <cfRule type="containsBlanks" dxfId="130" priority="46">
      <formula>LEN(TRIM(N3))=0</formula>
    </cfRule>
  </conditionalFormatting>
  <conditionalFormatting sqref="D3:G3">
    <cfRule type="expression" dxfId="129" priority="44">
      <formula>$L3=0</formula>
    </cfRule>
  </conditionalFormatting>
  <conditionalFormatting sqref="A3:B3">
    <cfRule type="duplicateValues" dxfId="128" priority="52"/>
  </conditionalFormatting>
  <conditionalFormatting sqref="C3">
    <cfRule type="expression" dxfId="127" priority="43">
      <formula>$L3=0</formula>
    </cfRule>
  </conditionalFormatting>
  <conditionalFormatting sqref="T3:U3">
    <cfRule type="containsBlanks" dxfId="126" priority="42">
      <formula>LEN(TRIM(T3))=0</formula>
    </cfRule>
  </conditionalFormatting>
  <conditionalFormatting sqref="T3:U3">
    <cfRule type="expression" dxfId="125" priority="41">
      <formula>$L3=0</formula>
    </cfRule>
  </conditionalFormatting>
  <conditionalFormatting sqref="A4:B4">
    <cfRule type="expression" dxfId="124" priority="34">
      <formula>$L4=0</formula>
    </cfRule>
  </conditionalFormatting>
  <conditionalFormatting sqref="N4:R4">
    <cfRule type="expression" dxfId="123"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122" priority="33">
      <formula>LEN(TRIM(N4))=0</formula>
    </cfRule>
  </conditionalFormatting>
  <conditionalFormatting sqref="D4:G4">
    <cfRule type="expression" dxfId="121" priority="31">
      <formula>$L4=0</formula>
    </cfRule>
  </conditionalFormatting>
  <conditionalFormatting sqref="L5 L7 L9 L11 L13 L15 L17 L19 L21 L23 L25 L27 L29 L31 L33 L35 L37 L39 L41 L43 L45 L47 L49 L51 L53 L55 L57 L59 L61 L63 L65 L67 L69 L71 L73 L75 L77 L79 L81 L83 L85 L87 L89 L91 L93 L95 L97 L99 L101 L103 L105 L107 L109 L111 L113 L115 L117 L119 L121 L123 L125 L127 L129 L131 L133 L135 L137 L139 L141 L143 L145 L147 L149 L151 L153 L155 L157 L159 L161 L163 L165 L167 L169 L171 L173 L175 L177 L179 L181 L183 L185 L187 L189 L191 L193 L195 L197 L199 L201 L203 L205 L207 L209 L211 L213 L215 L217 L219 L221 L223 L225 L227 L229 L231 L233 L235 L237 L239 L241 L243 L245 L247 L249 L251 L253 L255 L257 L259 L261 L263 L265 L267 L269 L271 L273 L275 L277 L279 L281 L283 L285 L287 L289 L291 L293 L295 L297 L299 L301 L303 L305 L307 L309 L311 L313 L315 L317 L319 L321 L323 L325 L327 L329 L331 L333 L335 L337 L339 L341 L343 L349 L351 L353 L355 L357 L359 L361 L363 L365 L367 L369 L371 L373 L375 L377 L379 L381 L383 L385 L387 L389 L391 L393 L395 L397 L399 L401 L403 L405 L407 L409 L411 L413 L415 L417 L419 L421 L423 L425 L427 L429 L431 L433 L435 L437 L439 L441 L443 L445 L447 L449:L450 L452 L455 L457 L459 L461 L463 L465 L467 L469 L471 L473 L475 L477 L479 L481 L483 L485 L487 L489 L491 L493 L495 L497 L499 L501 L503 L505 L507 L509 L511 L513 L515 L517 L519 L521 L523 L525 L527 L529 L531 L533 L535 L537 L539 L541 L543 L545 L547 L549 L551 L553 L555 L557 L559 L561 L563 L565 L567 L569 L571 L573 L575 L577 L579 L581 L583 L585 L587 L589 L591 L593 L595 L597 L599 L601 L603 L605 L607 L609 L611 L613 L615 L617 L619 L621 L623 L625 L627 L629 L631 L633 L635 L637 L639 L641 L643 L645 L647 L649 L651 L653 L655 L657 L659 L661 L663 L665 L668 L670 L672 L674 L676 L678 L680 L682 L684 L686 L688 L690:L691 L695 L697 L699 L701 L703 L705 L707 L709 L711 L713 L715 L717 L719 L721 L723 L725 L727 L729 L731 L733 L735 L737 L739 L741 L743 L745 L747 L749 L751 L753 L755 L757 L759 L761 L763 L765 L767 L769:L770 L772 L774 L776 L778 L780 L782 L785 L787 L789 L791 L793 L795 L797 L799 L801 L803 L805 L807 L809 L811 L813 L815 L817 L819 L821 L823 L825 L827 L829 L831 L833 L835 L837 L839 L841 L843 L846 L848 L850 L852 L854 L856 L859 L861 L863 L865 L867 L869 L871 L873 L875 L877 L879 L345:L347">
    <cfRule type="cellIs" dxfId="120" priority="28" operator="lessThan">
      <formula>0</formula>
    </cfRule>
    <cfRule type="cellIs" dxfId="119"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118" priority="27">
      <formula>LEN(TRIM(S5))=0</formula>
    </cfRule>
  </conditionalFormatting>
  <conditionalFormatting sqref="A5:B5">
    <cfRule type="expression" dxfId="116" priority="25">
      <formula>$L5=0</formula>
    </cfRule>
  </conditionalFormatting>
  <conditionalFormatting sqref="N5:R5">
    <cfRule type="expression" dxfId="115"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114" priority="24">
      <formula>LEN(TRIM(N5))=0</formula>
    </cfRule>
  </conditionalFormatting>
  <conditionalFormatting sqref="D5:G5">
    <cfRule type="expression" dxfId="113"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112" priority="30"/>
  </conditionalFormatting>
  <conditionalFormatting sqref="C5">
    <cfRule type="expression" dxfId="111"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110" priority="20">
      <formula>LEN(TRIM(T5))=0</formula>
    </cfRule>
  </conditionalFormatting>
  <conditionalFormatting sqref="T5:U5">
    <cfRule type="expression" dxfId="109" priority="19">
      <formula>$L5=0</formula>
    </cfRule>
  </conditionalFormatting>
  <conditionalFormatting sqref="L881">
    <cfRule type="cellIs" dxfId="108" priority="16" operator="lessThan">
      <formula>0</formula>
    </cfRule>
    <cfRule type="cellIs" dxfId="107" priority="17" operator="lessThan">
      <formula>0</formula>
    </cfRule>
  </conditionalFormatting>
  <conditionalFormatting sqref="S881 V881 X881">
    <cfRule type="containsBlanks" dxfId="106" priority="15">
      <formula>LEN(TRIM(S881))=0</formula>
    </cfRule>
  </conditionalFormatting>
  <conditionalFormatting sqref="S881">
    <cfRule type="expression" dxfId="105" priority="14">
      <formula>$L881=0</formula>
    </cfRule>
  </conditionalFormatting>
  <conditionalFormatting sqref="A881:B881">
    <cfRule type="expression" dxfId="104" priority="13">
      <formula>$L881=0</formula>
    </cfRule>
  </conditionalFormatting>
  <conditionalFormatting sqref="N881:R881">
    <cfRule type="expression" dxfId="103" priority="11">
      <formula>$L881=0</formula>
    </cfRule>
  </conditionalFormatting>
  <conditionalFormatting sqref="N881:R881">
    <cfRule type="containsBlanks" dxfId="102" priority="12">
      <formula>LEN(TRIM(N881))=0</formula>
    </cfRule>
  </conditionalFormatting>
  <conditionalFormatting sqref="D881:G881">
    <cfRule type="expression" dxfId="101" priority="10">
      <formula>$L881=0</formula>
    </cfRule>
  </conditionalFormatting>
  <conditionalFormatting sqref="C881">
    <cfRule type="expression" dxfId="100" priority="9">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99" priority="2454"/>
  </conditionalFormatting>
  <conditionalFormatting sqref="S870 S872">
    <cfRule type="containsBlanks" dxfId="98" priority="6">
      <formula>LEN(TRIM(S870))=0</formula>
    </cfRule>
  </conditionalFormatting>
  <conditionalFormatting sqref="S870">
    <cfRule type="expression" dxfId="97" priority="5">
      <formula>$L870=0</formula>
    </cfRule>
  </conditionalFormatting>
  <conditionalFormatting sqref="S871">
    <cfRule type="containsBlanks" dxfId="96" priority="4">
      <formula>LEN(TRIM(S871))=0</formula>
    </cfRule>
  </conditionalFormatting>
  <conditionalFormatting sqref="S871">
    <cfRule type="expression" dxfId="95" priority="3">
      <formula>$L871=0</formula>
    </cfRule>
  </conditionalFormatting>
  <conditionalFormatting sqref="A920:B1001 A881:B917">
    <cfRule type="duplicateValues" dxfId="94" priority="2479"/>
  </conditionalFormatting>
  <conditionalFormatting sqref="A918:G919">
    <cfRule type="expression" dxfId="93" priority="1">
      <formula>$L918=0</formula>
    </cfRule>
  </conditionalFormatting>
  <conditionalFormatting sqref="V918:X919 A918:G919 I918:J919 L918:L919 N918:S919">
    <cfRule type="duplicateValues" dxfId="92" priority="2"/>
  </conditionalFormatting>
  <conditionalFormatting sqref="E950:E953">
    <cfRule type="expression" dxfId="91" priority="2481">
      <formula>$L950=0</formula>
    </cfRule>
  </conditionalFormatting>
  <conditionalFormatting sqref="F967:F968">
    <cfRule type="expression" dxfId="90" priority="2483">
      <formula>$L966=0</formula>
    </cfRule>
  </conditionalFormatting>
  <conditionalFormatting sqref="F970">
    <cfRule type="expression" dxfId="89" priority="2486">
      <formula>$L967=0</formula>
    </cfRule>
  </conditionalFormatting>
  <conditionalFormatting sqref="F969">
    <cfRule type="expression" dxfId="88" priority="2489">
      <formula>$L967=0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2"/>
  <sheetViews>
    <sheetView topLeftCell="A717" zoomScale="109" zoomScaleNormal="150" workbookViewId="0">
      <selection activeCell="G742" sqref="G742"/>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2" t="s">
        <v>2185</v>
      </c>
      <c r="B1" s="192"/>
      <c r="C1" s="192"/>
      <c r="D1" s="192"/>
      <c r="E1" s="192"/>
      <c r="G1" s="193" t="s">
        <v>2186</v>
      </c>
      <c r="H1" s="193"/>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x14ac:dyDescent="0.15">
      <c r="A509" s="141">
        <v>45171</v>
      </c>
      <c r="C509" s="6" t="s">
        <v>1990</v>
      </c>
      <c r="D509" s="6"/>
      <c r="E509" s="151" t="s">
        <v>1748</v>
      </c>
      <c r="F509" t="str">
        <f>IFERROR(VLOOKUP(VENTAS[[#This Row],[Código del producto Vendido]],INVENTARIO[],5,FALSE),"-")</f>
        <v>Maxi vestido floreado</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2633</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2633</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2644</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2645</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2645</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x14ac:dyDescent="0.15">
      <c r="A730" s="124"/>
      <c r="B730" t="str">
        <f>IFERROR(VLOOKUP(VENTAS[[#This Row],[Código del producto Vendido]],INVENTARIO[],25,FALSE),"-")</f>
        <v>Compra 9/12/2023</v>
      </c>
      <c r="C730" s="6" t="s">
        <v>2633</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x14ac:dyDescent="0.15">
      <c r="A733" s="124"/>
      <c r="B733" t="str">
        <f>IFERROR(VLOOKUP(VENTAS[[#This Row],[Código del producto Vendido]],INVENTARIO[],25,FALSE),"-")</f>
        <v>Compra Shein22012024</v>
      </c>
      <c r="C733" s="6" t="s">
        <v>2646</v>
      </c>
      <c r="D733" s="6"/>
      <c r="E733" s="6" t="s">
        <v>2627</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2615</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x14ac:dyDescent="0.15">
      <c r="A735" s="124"/>
      <c r="C735" s="6"/>
      <c r="D735" s="6"/>
      <c r="E735" s="6" t="s">
        <v>2600</v>
      </c>
      <c r="F735" s="4" t="str">
        <f>IFERROR(VLOOKUP(VENTAS[[#This Row],[Código del producto Vendido]],INVENTARIO[],5,FALSE),"-")</f>
        <v>Pasador de cabello en forma de lazo</v>
      </c>
      <c r="G735" s="4">
        <v>1</v>
      </c>
      <c r="H735" s="13">
        <v>2.5</v>
      </c>
      <c r="I735" s="13">
        <f>VENTAS[[#This Row],[Cantidad]]*VENTAS[[#This Row],[Precio Venta]]</f>
        <v>2.5</v>
      </c>
      <c r="J735" s="13">
        <f>IF(VENTAS[[#This Row],[Nombre del Gestor]]&gt;1,  VENTAS[[#This Row],[Total]]*10%, 0)</f>
        <v>0</v>
      </c>
      <c r="K735" s="13">
        <f>IFERROR(VLOOKUP(VENTAS[[#This Row],[Código del producto Vendido]],INVENTARIO[],20,FALSE),"-")*VENTAS[[#This Row],[Cantidad]]</f>
        <v>1.7352941176470589</v>
      </c>
      <c r="L735" s="13">
        <f>(VENTAS[[#This Row],[Precio Venta]]-VENTAS[[#This Row],[Costo]])*VENTAS[[#This Row],[Cantidad]]</f>
        <v>0.76470588235294112</v>
      </c>
    </row>
    <row r="736" spans="1:12" ht="14" x14ac:dyDescent="0.15">
      <c r="A736" s="124">
        <v>45327</v>
      </c>
      <c r="C736" s="6" t="s">
        <v>2633</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2633</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2593</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2594</v>
      </c>
      <c r="F741" s="4" t="str">
        <f>IFERROR(VLOOKUP(VENTAS[[#This Row],[Código del producto Vendido]],INVENTARIO[],5,FALSE),"-")</f>
        <v>Horquillas en forma de lazo</v>
      </c>
      <c r="G741" s="4">
        <v>1</v>
      </c>
      <c r="H741" s="13">
        <v>2.5</v>
      </c>
      <c r="I741" s="13">
        <f>VENTAS[[#This Row],[Cantidad]]*VENTAS[[#This Row],[Precio Venta]]</f>
        <v>2.5</v>
      </c>
      <c r="J741" s="13">
        <f>IF(VENTAS[[#This Row],[Nombre del Gestor]]&gt;1,  VENTAS[[#This Row],[Total]]*10%, 0)</f>
        <v>0</v>
      </c>
      <c r="K741" s="13">
        <f>IFERROR(VLOOKUP(VENTAS[[#This Row],[Código del producto Vendido]],INVENTARIO[],20,FALSE),"-")*VENTAS[[#This Row],[Cantidad]]</f>
        <v>1.3911764705882352</v>
      </c>
      <c r="L741" s="13">
        <f>VENTAS[[#This Row],[Total]]*VENTAS[[#This Row],[Cantidad]]-VENTAS[[#This Row],[Comisión 10%]]-VENTAS[[#This Row],[Costo]]</f>
        <v>1.1088235294117648</v>
      </c>
    </row>
    <row r="742" spans="1:12" ht="14" x14ac:dyDescent="0.15">
      <c r="A742" s="124">
        <v>45329</v>
      </c>
      <c r="C742" s="6"/>
      <c r="D742" s="6"/>
      <c r="E742" s="6" t="s">
        <v>2595</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x14ac:dyDescent="0.15">
      <c r="A743" s="124"/>
      <c r="C743" s="6"/>
      <c r="D743" s="6"/>
      <c r="E743" s="6" t="s">
        <v>2600</v>
      </c>
      <c r="F743" s="4" t="str">
        <f>IFERROR(VLOOKUP(VENTAS[[#This Row],[Código del producto Vendido]],INVENTARIO[],5,FALSE),"-")</f>
        <v>Pasador de cabello en forma de lazo</v>
      </c>
      <c r="G743" s="4">
        <v>1</v>
      </c>
      <c r="H743" s="13">
        <v>2.5</v>
      </c>
      <c r="I743" s="13">
        <f>VENTAS[[#This Row],[Cantidad]]*VENTAS[[#This Row],[Precio Venta]]</f>
        <v>2.5</v>
      </c>
      <c r="J743" s="13">
        <f>IF(VENTAS[[#This Row],[Nombre del Gestor]]&gt;1,  VENTAS[[#This Row],[Total]]*10%, 0)</f>
        <v>0</v>
      </c>
      <c r="K743" s="13">
        <f>IFERROR(VLOOKUP(VENTAS[[#This Row],[Código del producto Vendido]],INVENTARIO[],20,FALSE),"-")*VENTAS[[#This Row],[Cantidad]]</f>
        <v>1.7352941176470589</v>
      </c>
      <c r="L743" s="13">
        <f>(VENTAS[[#This Row],[Precio Venta]]-VENTAS[[#This Row],[Costo]])*VENTAS[[#This Row],[Cantidad]]</f>
        <v>0.76470588235294112</v>
      </c>
    </row>
    <row r="744" spans="1:12" ht="14" x14ac:dyDescent="0.15">
      <c r="A744" s="124">
        <v>45337</v>
      </c>
      <c r="C744" s="6"/>
      <c r="D744" s="6" t="s">
        <v>1786</v>
      </c>
      <c r="E744" s="6" t="s">
        <v>2595</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2601</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2672</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2657</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2657</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2657</v>
      </c>
      <c r="D751" s="6"/>
      <c r="E751" s="6" t="s">
        <v>2641</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2633</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2594</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2669</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2623</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2646</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2646</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2673</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2674</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2633</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2692</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2694</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2692</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Vendido]],INVENTARIO[],20,FALSE),"-")*VENTAS[[#This Row],[Cantidad]]</f>
        <v>11.555555555555555</v>
      </c>
      <c r="L777" s="13">
        <f>(VENTAS[[#This Row],[Precio Venta]]-VENTAS[[#This Row],[Costo]])*VENTAS[[#This Row],[Cantidad]]</f>
        <v>3.4444444444444446</v>
      </c>
    </row>
    <row r="778" spans="1:12" ht="14" x14ac:dyDescent="0.15">
      <c r="A778" s="124">
        <v>45346</v>
      </c>
      <c r="C778" t="s">
        <v>2692</v>
      </c>
      <c r="E778" t="s">
        <v>2612</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Vendido]],INVENTARIO[],20,FALSE),"-")*VENTAS[[#This Row],[Cantidad]]</f>
        <v>0.85882352941176465</v>
      </c>
      <c r="L778" s="13">
        <f>(VENTAS[[#This Row],[Precio Venta]]-VENTAS[[#This Row],[Costo]])*VENTAS[[#This Row],[Cantidad]]</f>
        <v>0.2823529411764707</v>
      </c>
    </row>
    <row r="779" spans="1:12" ht="14" x14ac:dyDescent="0.15">
      <c r="A779" s="124">
        <v>45359</v>
      </c>
      <c r="C779" t="s">
        <v>1786</v>
      </c>
      <c r="E779" t="s">
        <v>2602</v>
      </c>
      <c r="F779" s="4" t="str">
        <f>IFERROR(VLOOKUP(VENTAS[[#This Row],[Código del producto Vendido]],INVENTARIO[],5,FALSE),"-")</f>
        <v xml:space="preserve">Traje de baño blanco sexy </v>
      </c>
      <c r="G779" s="4">
        <v>1</v>
      </c>
      <c r="H779" s="13">
        <v>20</v>
      </c>
      <c r="I779" s="13">
        <f>VENTAS[[#This Row],[Cantidad]]*VENTAS[[#This Row],[Precio Venta]]</f>
        <v>20</v>
      </c>
      <c r="J779" s="13">
        <f>IF(VENTAS[[#This Row],[Nombre del Gestor]]&gt;1,  VENTAS[[#This Row],[Total]]*10%, 0)</f>
        <v>0</v>
      </c>
      <c r="K779" s="13">
        <f>IFERROR(VLOOKUP(VENTAS[[#This Row],[Código del producto Vendido]],INVENTARIO[],20,FALSE),"-")*VENTAS[[#This Row],[Cantidad]]</f>
        <v>9.5882352941176467</v>
      </c>
      <c r="L779" s="13">
        <f>(VENTAS[[#This Row],[Precio Venta]]-VENTAS[[#This Row],[Costo]])*VENTAS[[#This Row],[Cantidad]]</f>
        <v>10.411764705882353</v>
      </c>
    </row>
    <row r="780" spans="1:12" ht="14" x14ac:dyDescent="0.15">
      <c r="A780" s="124">
        <v>45359</v>
      </c>
      <c r="C780" t="s">
        <v>1786</v>
      </c>
      <c r="E780" t="s">
        <v>1668</v>
      </c>
      <c r="F780" s="4" t="str">
        <f>IFERROR(VLOOKUP(VENTAS[[#This Row],[Código del producto Vendido]],INVENTARIO[],5,FALSE),"-")</f>
        <v xml:space="preserve"> Top Básico Business </v>
      </c>
      <c r="G780" s="4">
        <v>1</v>
      </c>
      <c r="H780" s="13">
        <v>12</v>
      </c>
      <c r="I780" s="13">
        <f>VENTAS[[#This Row],[Cantidad]]*VENTAS[[#This Row],[Precio Venta]]</f>
        <v>12</v>
      </c>
      <c r="J780" s="13">
        <f>IF(VENTAS[[#This Row],[Nombre del Gestor]]&gt;1,  VENTAS[[#This Row],[Total]]*10%, 0)</f>
        <v>0</v>
      </c>
      <c r="K780" s="13">
        <f>IFERROR(VLOOKUP(VENTAS[[#This Row],[Código del producto Vendido]],INVENTARIO[],20,FALSE),"-")*VENTAS[[#This Row],[Cantidad]]</f>
        <v>7.2090909090909081</v>
      </c>
      <c r="L780" s="13">
        <f>(VENTAS[[#This Row],[Precio Venta]]-VENTAS[[#This Row],[Costo]])*VENTAS[[#This Row],[Cantidad]]</f>
        <v>4.7909090909090919</v>
      </c>
    </row>
    <row r="781" spans="1:12" ht="14" x14ac:dyDescent="0.15">
      <c r="A781" s="124">
        <v>45359</v>
      </c>
      <c r="C781" t="s">
        <v>2004</v>
      </c>
      <c r="E781" t="s">
        <v>2257</v>
      </c>
      <c r="F781" s="4" t="str">
        <f>IFERROR(VLOOKUP(VENTAS[[#This Row],[Código del producto Vendido]],INVENTARIO[],5,FALSE),"-")</f>
        <v>Conjunto Albaricoque</v>
      </c>
      <c r="G781" s="4">
        <v>1</v>
      </c>
      <c r="H781" s="13">
        <v>28</v>
      </c>
      <c r="I781" s="13">
        <f>VENTAS[[#This Row],[Cantidad]]*VENTAS[[#This Row],[Precio Venta]]</f>
        <v>28</v>
      </c>
      <c r="J781" s="13">
        <f>IF(VENTAS[[#This Row],[Nombre del Gestor]]&gt;1,  VENTAS[[#This Row],[Total]]*10%, 0)</f>
        <v>0</v>
      </c>
      <c r="K781" s="13">
        <f>IFERROR(VLOOKUP(VENTAS[[#This Row],[Código del producto Vendido]],INVENTARIO[],24,FALSE),"-")</f>
        <v>28.06</v>
      </c>
      <c r="L781" s="13">
        <f>(VENTAS[[#This Row],[Precio Venta]]-VENTAS[[#This Row],[Costo]])*VENTAS[[#This Row],[Cantidad]]</f>
        <v>-5.9999999999998721E-2</v>
      </c>
    </row>
    <row r="782" spans="1:12" ht="14" x14ac:dyDescent="0.15">
      <c r="A782" s="124">
        <v>45359</v>
      </c>
      <c r="E782" t="s">
        <v>2601</v>
      </c>
      <c r="F782" s="4" t="str">
        <f>IFERROR(VLOOKUP(VENTAS[[#This Row],[Código del producto Vendido]],INVENTARIO[],5,FALSE),"-")</f>
        <v>Lazo para coletas</v>
      </c>
      <c r="G782" s="4">
        <v>2</v>
      </c>
      <c r="H782" s="13">
        <v>0</v>
      </c>
      <c r="I782" s="13">
        <f>VENTAS[[#This Row],[Cantidad]]*VENTAS[[#This Row],[Precio Venta]]</f>
        <v>0</v>
      </c>
      <c r="J782" s="13">
        <f>IF(VENTAS[[#This Row],[Nombre del Gestor]]&gt;1,  VENTAS[[#This Row],[Total]]*10%, 0)</f>
        <v>0</v>
      </c>
      <c r="K782" s="13">
        <f>IFERROR(VLOOKUP(VENTAS[[#This Row],[Código del producto Vendido]],INVENTARIO[],24,FALSE),"-")</f>
        <v>3.2647058823529411</v>
      </c>
      <c r="L782" s="13">
        <f>(VENTAS[[#This Row],[Precio Venta]]-VENTAS[[#This Row],[Costo]])*VENTAS[[#This Row],[Cantidad]]</f>
        <v>-6.5294117647058822</v>
      </c>
    </row>
  </sheetData>
  <mergeCells count="2">
    <mergeCell ref="A1:E1"/>
    <mergeCell ref="G1:H1"/>
  </mergeCells>
  <phoneticPr fontId="8" type="noConversion"/>
  <conditionalFormatting sqref="E445">
    <cfRule type="duplicateValues" dxfId="58" priority="4"/>
  </conditionalFormatting>
  <conditionalFormatting sqref="E520:E531">
    <cfRule type="duplicateValues" dxfId="57" priority="2"/>
  </conditionalFormatting>
  <conditionalFormatting sqref="E359">
    <cfRule type="expression" dxfId="56" priority="2433">
      <formula>#REF!=0</formula>
    </cfRule>
    <cfRule type="duplicateValues" dxfId="55" priority="2434"/>
  </conditionalFormatting>
  <conditionalFormatting sqref="E368">
    <cfRule type="expression" dxfId="54" priority="2435">
      <formula>#REF!=0</formula>
    </cfRule>
    <cfRule type="duplicateValues" dxfId="53" priority="2436"/>
  </conditionalFormatting>
  <conditionalFormatting sqref="E445 E520:E531">
    <cfRule type="expression" dxfId="52"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STOCK!$A$2:$A$1000385</xm:f>
          </x14:formula1>
          <xm:sqref>E3:E165 E230:E239 E167:E228</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42" priority="6"/>
  </conditionalFormatting>
  <conditionalFormatting sqref="C340">
    <cfRule type="expression" dxfId="41"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40" priority="1">
      <formula>$Q3=0</formula>
    </cfRule>
  </conditionalFormatting>
  <conditionalFormatting sqref="Q3:Q547">
    <cfRule type="cellIs" dxfId="39" priority="3" operator="lessThan">
      <formula>0</formula>
    </cfRule>
    <cfRule type="cellIs" dxfId="38" priority="4" operator="lessThan">
      <formula>0</formula>
    </cfRule>
  </conditionalFormatting>
  <conditionalFormatting sqref="R3:AA547">
    <cfRule type="containsBlanks" dxfId="37"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Tops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Tops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Tops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Tops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Tops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Tops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Tops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Tops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Tops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Tops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Tops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Tops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0</v>
      </c>
      <c r="X104" s="30">
        <v>0</v>
      </c>
      <c r="Y104" s="30">
        <f t="shared" si="1"/>
        <v>0</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Tops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Tops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Tops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Tops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Tops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Tops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1</v>
      </c>
      <c r="X114" s="30">
        <v>0</v>
      </c>
      <c r="Y114" s="30">
        <f t="shared" si="1"/>
        <v>1</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Tops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Tops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Tops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2</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0</v>
      </c>
      <c r="X196" s="30">
        <v>0</v>
      </c>
      <c r="Y196" s="30">
        <f t="shared" si="3"/>
        <v>0</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Tops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Tops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Tops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0</v>
      </c>
      <c r="X224" s="30">
        <v>0</v>
      </c>
      <c r="Y224" s="30">
        <f t="shared" si="3"/>
        <v>0</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1</v>
      </c>
      <c r="X240" s="30">
        <v>0</v>
      </c>
      <c r="Y240" s="30">
        <f t="shared" si="3"/>
        <v>1</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Tops</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Tops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Tops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Tops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Tops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1</v>
      </c>
      <c r="X269" s="30">
        <v>0</v>
      </c>
      <c r="Y269" s="30">
        <f t="shared" si="4"/>
        <v>1</v>
      </c>
      <c r="AG269" s="30" t="str">
        <f>STOCK!A268</f>
        <v>B0024</v>
      </c>
      <c r="AI269" s="30">
        <v>0</v>
      </c>
    </row>
    <row r="270" spans="1:35" x14ac:dyDescent="0.15">
      <c r="A270" s="30" t="str">
        <f>STOCK!C269</f>
        <v>PRODUCT</v>
      </c>
      <c r="B270" s="30" t="str">
        <f>STOCK!D269</f>
        <v>Tops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Tops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Tops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Tops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Tops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Tops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Tops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Tops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Tops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Tops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Tops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Tops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3</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Tops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5</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Tops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Tops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Tops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Tops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Tops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Tops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Tops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Tops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Tops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Tops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Tops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Tops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Tops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-2</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Tops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Tops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Tops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Tops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Tops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Tops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Tops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3</v>
      </c>
      <c r="X368" s="30">
        <v>0</v>
      </c>
      <c r="Y368" s="30">
        <f t="shared" si="6"/>
        <v>1</v>
      </c>
      <c r="AG368" s="30" t="str">
        <f>STOCK!A368</f>
        <v>B00058</v>
      </c>
      <c r="AI368" s="30">
        <v>0</v>
      </c>
    </row>
    <row r="369" spans="1:35" x14ac:dyDescent="0.15">
      <c r="A369" s="30" t="str">
        <f>STOCK!C369</f>
        <v>PRODUCT</v>
      </c>
      <c r="B369" s="30" t="str">
        <f>STOCK!D369</f>
        <v>Tops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Tops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Tops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Tops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Tops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1</v>
      </c>
      <c r="X377" s="30">
        <v>0</v>
      </c>
      <c r="Y377" s="30">
        <f t="shared" si="6"/>
        <v>1</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 /precios bajos</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12</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Tops /Precios Bajos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Tops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Tops /precios bajos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10</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Tops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1</v>
      </c>
      <c r="X391" s="30">
        <v>0</v>
      </c>
      <c r="Y391" s="30">
        <f t="shared" si="7"/>
        <v>1</v>
      </c>
      <c r="AG391" s="30" t="str">
        <f>STOCK!A391</f>
        <v>BU0272</v>
      </c>
      <c r="AI391" s="30">
        <v>0</v>
      </c>
    </row>
    <row r="392" spans="1:35" x14ac:dyDescent="0.15">
      <c r="A392" s="30" t="str">
        <f>STOCK!C392</f>
        <v>PRODUCT</v>
      </c>
      <c r="B392" s="30" t="str">
        <f>STOCK!D392</f>
        <v>Trajes de baño /Curvy /precios bajos</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12</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Tops /precios bajos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Tops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Tops /precios bajos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7</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Tops /precios bajos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 /precios bajos</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 /precios bajos</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7</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 /precios bajos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 /precios bajos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1</v>
      </c>
      <c r="X414" s="30">
        <v>0</v>
      </c>
      <c r="Y414" s="30">
        <f t="shared" si="7"/>
        <v>1</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1</v>
      </c>
      <c r="X416" s="30">
        <v>0</v>
      </c>
      <c r="Y416" s="30">
        <f t="shared" si="7"/>
        <v>1</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 /precios bajos</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1</v>
      </c>
      <c r="X421" s="30">
        <v>0</v>
      </c>
      <c r="Y421" s="30">
        <f t="shared" si="7"/>
        <v>1</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Tops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Tops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Tops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STOCK!C1002</f>
        <v>0</v>
      </c>
      <c r="B507" s="30">
        <f>STOCK!D1002</f>
        <v>0</v>
      </c>
      <c r="C507" s="30">
        <f>STOCK!E1002</f>
        <v>0</v>
      </c>
      <c r="D507" s="30">
        <f>STOCK!F1002</f>
        <v>0</v>
      </c>
      <c r="E507" s="30">
        <f>STOCK!G1002</f>
        <v>0</v>
      </c>
      <c r="F507" s="30" t="e">
        <f>STOCK!#REF!</f>
        <v>#REF!</v>
      </c>
      <c r="G507" s="30">
        <f>STOCK!H1002</f>
        <v>0</v>
      </c>
      <c r="H507" s="30" t="e">
        <f>STOCK!#REF!</f>
        <v>#REF!</v>
      </c>
      <c r="I507" s="30">
        <f>STOCK!I1002</f>
        <v>0</v>
      </c>
      <c r="J507" s="30">
        <f>STOCK!J1002</f>
        <v>0</v>
      </c>
      <c r="K507" s="30" t="e">
        <f>STOCK!#REF!</f>
        <v>#REF!</v>
      </c>
      <c r="L507" s="30">
        <f>STOCK!K1002</f>
        <v>0</v>
      </c>
      <c r="U507" s="30">
        <v>1</v>
      </c>
      <c r="V507" s="30">
        <f>STOCK!O1002</f>
        <v>0</v>
      </c>
      <c r="X507" s="30">
        <v>0</v>
      </c>
      <c r="Y507" s="30">
        <f t="shared" si="8"/>
        <v>0</v>
      </c>
      <c r="AG507" s="30">
        <f>STOCK!A1002</f>
        <v>0</v>
      </c>
      <c r="AI507" s="30">
        <v>0</v>
      </c>
    </row>
    <row r="508" spans="1:35" x14ac:dyDescent="0.15">
      <c r="A508" s="30">
        <f>STOCK!C1003</f>
        <v>0</v>
      </c>
      <c r="B508" s="30">
        <f>STOCK!D1003</f>
        <v>0</v>
      </c>
      <c r="C508" s="30">
        <f>STOCK!E1003</f>
        <v>0</v>
      </c>
      <c r="D508" s="30">
        <f>STOCK!F1003</f>
        <v>0</v>
      </c>
      <c r="E508" s="30">
        <f>STOCK!G1003</f>
        <v>0</v>
      </c>
      <c r="F508" s="30" t="e">
        <f>STOCK!#REF!</f>
        <v>#REF!</v>
      </c>
      <c r="G508" s="30">
        <f>STOCK!H1003</f>
        <v>0</v>
      </c>
      <c r="H508" s="30" t="e">
        <f>STOCK!#REF!</f>
        <v>#REF!</v>
      </c>
      <c r="I508" s="30">
        <f>STOCK!I1003</f>
        <v>0</v>
      </c>
      <c r="J508" s="30">
        <f>STOCK!J1003</f>
        <v>0</v>
      </c>
      <c r="K508" s="30" t="e">
        <f>STOCK!#REF!</f>
        <v>#REF!</v>
      </c>
      <c r="L508" s="30">
        <f>STOCK!K1003</f>
        <v>0</v>
      </c>
      <c r="U508" s="30">
        <v>1</v>
      </c>
      <c r="V508" s="30">
        <f>STOCK!O1003</f>
        <v>0</v>
      </c>
      <c r="X508" s="30">
        <v>0</v>
      </c>
      <c r="Y508" s="30">
        <f t="shared" si="8"/>
        <v>0</v>
      </c>
      <c r="AG508" s="30">
        <f>STOCK!A1003</f>
        <v>0</v>
      </c>
      <c r="AI508" s="30">
        <v>0</v>
      </c>
    </row>
    <row r="509" spans="1:35" x14ac:dyDescent="0.15">
      <c r="A509" s="30">
        <f>STOCK!C1004</f>
        <v>0</v>
      </c>
      <c r="B509" s="30">
        <f>STOCK!D1004</f>
        <v>0</v>
      </c>
      <c r="C509" s="30">
        <f>STOCK!E1004</f>
        <v>0</v>
      </c>
      <c r="D509" s="30">
        <f>STOCK!F1004</f>
        <v>0</v>
      </c>
      <c r="E509" s="30">
        <f>STOCK!G1004</f>
        <v>0</v>
      </c>
      <c r="F509" s="30" t="e">
        <f>STOCK!#REF!</f>
        <v>#REF!</v>
      </c>
      <c r="G509" s="30">
        <f>STOCK!H1004</f>
        <v>0</v>
      </c>
      <c r="H509" s="30" t="e">
        <f>STOCK!#REF!</f>
        <v>#REF!</v>
      </c>
      <c r="I509" s="30">
        <f>STOCK!I1004</f>
        <v>0</v>
      </c>
      <c r="J509" s="30">
        <f>STOCK!J1004</f>
        <v>0</v>
      </c>
      <c r="K509" s="30" t="e">
        <f>STOCK!#REF!</f>
        <v>#REF!</v>
      </c>
      <c r="L509" s="30">
        <f>STOCK!K1004</f>
        <v>0</v>
      </c>
      <c r="U509" s="30">
        <v>1</v>
      </c>
      <c r="V509" s="30">
        <f>STOCK!O1004</f>
        <v>0</v>
      </c>
      <c r="X509" s="30">
        <v>0</v>
      </c>
      <c r="Y509" s="30">
        <f t="shared" si="8"/>
        <v>0</v>
      </c>
      <c r="AG509" s="30">
        <f>STOCK!A1004</f>
        <v>0</v>
      </c>
      <c r="AI509" s="30">
        <v>0</v>
      </c>
    </row>
    <row r="510" spans="1:35" x14ac:dyDescent="0.15">
      <c r="A510" s="30">
        <f>STOCK!C1005</f>
        <v>0</v>
      </c>
      <c r="B510" s="30">
        <f>STOCK!D1005</f>
        <v>0</v>
      </c>
      <c r="C510" s="30">
        <f>STOCK!E1005</f>
        <v>0</v>
      </c>
      <c r="D510" s="30">
        <f>STOCK!F1005</f>
        <v>0</v>
      </c>
      <c r="E510" s="30">
        <f>STOCK!G1005</f>
        <v>0</v>
      </c>
      <c r="F510" s="30" t="e">
        <f>STOCK!#REF!</f>
        <v>#REF!</v>
      </c>
      <c r="G510" s="30">
        <f>STOCK!H1005</f>
        <v>0</v>
      </c>
      <c r="H510" s="30" t="e">
        <f>STOCK!#REF!</f>
        <v>#REF!</v>
      </c>
      <c r="I510" s="30">
        <f>STOCK!I1005</f>
        <v>0</v>
      </c>
      <c r="J510" s="30">
        <f>STOCK!J1005</f>
        <v>0</v>
      </c>
      <c r="K510" s="30" t="e">
        <f>STOCK!#REF!</f>
        <v>#REF!</v>
      </c>
      <c r="L510" s="30">
        <f>STOCK!K1005</f>
        <v>0</v>
      </c>
      <c r="U510" s="30">
        <v>1</v>
      </c>
      <c r="V510" s="30">
        <f>STOCK!O1005</f>
        <v>0</v>
      </c>
      <c r="X510" s="30">
        <v>0</v>
      </c>
      <c r="Y510" s="30">
        <f t="shared" si="8"/>
        <v>0</v>
      </c>
      <c r="AG510" s="30">
        <f>STOCK!A1005</f>
        <v>0</v>
      </c>
      <c r="AI510" s="30">
        <v>0</v>
      </c>
    </row>
    <row r="511" spans="1:35" x14ac:dyDescent="0.15">
      <c r="A511" s="30">
        <f>STOCK!C1006</f>
        <v>0</v>
      </c>
      <c r="B511" s="30">
        <f>STOCK!D1006</f>
        <v>0</v>
      </c>
      <c r="C511" s="30">
        <f>STOCK!E1006</f>
        <v>0</v>
      </c>
      <c r="D511" s="30">
        <f>STOCK!F1006</f>
        <v>0</v>
      </c>
      <c r="E511" s="30">
        <f>STOCK!G1006</f>
        <v>0</v>
      </c>
      <c r="F511" s="30" t="e">
        <f>STOCK!#REF!</f>
        <v>#REF!</v>
      </c>
      <c r="G511" s="30">
        <f>STOCK!H1006</f>
        <v>0</v>
      </c>
      <c r="H511" s="30" t="e">
        <f>STOCK!#REF!</f>
        <v>#REF!</v>
      </c>
      <c r="I511" s="30">
        <f>STOCK!I1006</f>
        <v>0</v>
      </c>
      <c r="J511" s="30">
        <f>STOCK!J1006</f>
        <v>0</v>
      </c>
      <c r="K511" s="30" t="e">
        <f>STOCK!#REF!</f>
        <v>#REF!</v>
      </c>
      <c r="L511" s="30">
        <f>STOCK!K1006</f>
        <v>0</v>
      </c>
      <c r="U511" s="30">
        <v>1</v>
      </c>
      <c r="V511" s="30">
        <f>STOCK!O1006</f>
        <v>0</v>
      </c>
      <c r="X511" s="30">
        <v>0</v>
      </c>
      <c r="Y511" s="30">
        <f t="shared" si="8"/>
        <v>0</v>
      </c>
      <c r="AG511" s="30">
        <f>STOCK!A1006</f>
        <v>0</v>
      </c>
      <c r="AI511" s="30">
        <v>0</v>
      </c>
    </row>
    <row r="512" spans="1:35" x14ac:dyDescent="0.15">
      <c r="A512" s="30">
        <f>STOCK!C1007</f>
        <v>0</v>
      </c>
      <c r="B512" s="30">
        <f>STOCK!D1007</f>
        <v>0</v>
      </c>
      <c r="C512" s="30">
        <f>STOCK!E1007</f>
        <v>0</v>
      </c>
      <c r="D512" s="30">
        <f>STOCK!F1007</f>
        <v>0</v>
      </c>
      <c r="E512" s="30">
        <f>STOCK!G1007</f>
        <v>0</v>
      </c>
      <c r="F512" s="30" t="e">
        <f>STOCK!#REF!</f>
        <v>#REF!</v>
      </c>
      <c r="G512" s="30">
        <f>STOCK!H1007</f>
        <v>0</v>
      </c>
      <c r="H512" s="30" t="e">
        <f>STOCK!#REF!</f>
        <v>#REF!</v>
      </c>
      <c r="I512" s="30">
        <f>STOCK!I1007</f>
        <v>0</v>
      </c>
      <c r="J512" s="30">
        <f>STOCK!J1007</f>
        <v>0</v>
      </c>
      <c r="K512" s="30" t="e">
        <f>STOCK!#REF!</f>
        <v>#REF!</v>
      </c>
      <c r="L512" s="30">
        <f>STOCK!K1007</f>
        <v>0</v>
      </c>
      <c r="U512" s="30">
        <v>1</v>
      </c>
      <c r="V512" s="30">
        <f>STOCK!O1007</f>
        <v>0</v>
      </c>
      <c r="X512" s="30">
        <v>0</v>
      </c>
      <c r="Y512" s="30">
        <f t="shared" si="8"/>
        <v>0</v>
      </c>
      <c r="AG512" s="30">
        <f>STOCK!A1007</f>
        <v>0</v>
      </c>
      <c r="AI512" s="30">
        <v>0</v>
      </c>
    </row>
    <row r="513" spans="1:35" x14ac:dyDescent="0.15">
      <c r="A513" s="30">
        <f>STOCK!C1008</f>
        <v>0</v>
      </c>
      <c r="B513" s="30">
        <f>STOCK!D1008</f>
        <v>0</v>
      </c>
      <c r="C513" s="30">
        <f>STOCK!E1008</f>
        <v>0</v>
      </c>
      <c r="D513" s="30">
        <f>STOCK!F1008</f>
        <v>0</v>
      </c>
      <c r="E513" s="30">
        <f>STOCK!G1008</f>
        <v>0</v>
      </c>
      <c r="F513" s="30" t="e">
        <f>STOCK!#REF!</f>
        <v>#REF!</v>
      </c>
      <c r="G513" s="30">
        <f>STOCK!H1008</f>
        <v>0</v>
      </c>
      <c r="H513" s="30" t="e">
        <f>STOCK!#REF!</f>
        <v>#REF!</v>
      </c>
      <c r="I513" s="30">
        <f>STOCK!I1008</f>
        <v>0</v>
      </c>
      <c r="J513" s="30">
        <f>STOCK!J1008</f>
        <v>0</v>
      </c>
      <c r="K513" s="30" t="e">
        <f>STOCK!#REF!</f>
        <v>#REF!</v>
      </c>
      <c r="L513" s="30">
        <f>STOCK!K1008</f>
        <v>0</v>
      </c>
      <c r="U513" s="30">
        <v>1</v>
      </c>
      <c r="V513" s="30">
        <f>STOCK!O1008</f>
        <v>0</v>
      </c>
      <c r="X513" s="30">
        <v>0</v>
      </c>
      <c r="Y513" s="30">
        <f t="shared" si="8"/>
        <v>0</v>
      </c>
      <c r="AG513" s="30">
        <f>STOCK!A1008</f>
        <v>0</v>
      </c>
      <c r="AI513" s="30">
        <v>0</v>
      </c>
    </row>
    <row r="514" spans="1:35" x14ac:dyDescent="0.15">
      <c r="A514" s="30">
        <f>STOCK!C1009</f>
        <v>0</v>
      </c>
      <c r="B514" s="30">
        <f>STOCK!D1009</f>
        <v>0</v>
      </c>
      <c r="C514" s="30">
        <f>STOCK!E1009</f>
        <v>0</v>
      </c>
      <c r="D514" s="30">
        <f>STOCK!F1009</f>
        <v>0</v>
      </c>
      <c r="E514" s="30">
        <f>STOCK!G1009</f>
        <v>0</v>
      </c>
      <c r="F514" s="30" t="e">
        <f>STOCK!#REF!</f>
        <v>#REF!</v>
      </c>
      <c r="G514" s="30">
        <f>STOCK!H1009</f>
        <v>0</v>
      </c>
      <c r="H514" s="30" t="e">
        <f>STOCK!#REF!</f>
        <v>#REF!</v>
      </c>
      <c r="I514" s="30">
        <f>STOCK!I1009</f>
        <v>0</v>
      </c>
      <c r="J514" s="30">
        <f>STOCK!J1009</f>
        <v>0</v>
      </c>
      <c r="K514" s="30" t="e">
        <f>STOCK!#REF!</f>
        <v>#REF!</v>
      </c>
      <c r="L514" s="30">
        <f>STOCK!K1009</f>
        <v>0</v>
      </c>
      <c r="U514" s="30">
        <v>1</v>
      </c>
      <c r="V514" s="30">
        <f>STOCK!O1009</f>
        <v>0</v>
      </c>
      <c r="X514" s="30">
        <v>0</v>
      </c>
      <c r="Y514" s="30">
        <f t="shared" si="8"/>
        <v>0</v>
      </c>
      <c r="AG514" s="30">
        <f>STOCK!A1009</f>
        <v>0</v>
      </c>
      <c r="AI514" s="30">
        <v>0</v>
      </c>
    </row>
    <row r="515" spans="1:35" x14ac:dyDescent="0.15">
      <c r="A515" s="30">
        <f>STOCK!C1010</f>
        <v>0</v>
      </c>
      <c r="B515" s="30">
        <f>STOCK!D1010</f>
        <v>0</v>
      </c>
      <c r="C515" s="30">
        <f>STOCK!E1010</f>
        <v>0</v>
      </c>
      <c r="D515" s="30">
        <f>STOCK!F1010</f>
        <v>0</v>
      </c>
      <c r="E515" s="30">
        <f>STOCK!G1010</f>
        <v>0</v>
      </c>
      <c r="F515" s="30" t="e">
        <f>STOCK!#REF!</f>
        <v>#REF!</v>
      </c>
      <c r="G515" s="30">
        <f>STOCK!H1010</f>
        <v>0</v>
      </c>
      <c r="H515" s="30" t="e">
        <f>STOCK!#REF!</f>
        <v>#REF!</v>
      </c>
      <c r="I515" s="30">
        <f>STOCK!I1010</f>
        <v>0</v>
      </c>
      <c r="J515" s="30">
        <f>STOCK!J1010</f>
        <v>0</v>
      </c>
      <c r="K515" s="30" t="e">
        <f>STOCK!#REF!</f>
        <v>#REF!</v>
      </c>
      <c r="L515" s="30">
        <f>STOCK!K1010</f>
        <v>0</v>
      </c>
      <c r="U515" s="30">
        <v>1</v>
      </c>
      <c r="V515" s="30">
        <f>STOCK!O1010</f>
        <v>0</v>
      </c>
      <c r="X515" s="30">
        <v>0</v>
      </c>
      <c r="Y515" s="30">
        <f t="shared" si="8"/>
        <v>0</v>
      </c>
      <c r="AG515" s="30">
        <f>STOCK!A1010</f>
        <v>0</v>
      </c>
      <c r="AI515" s="30">
        <v>0</v>
      </c>
    </row>
    <row r="516" spans="1:35" x14ac:dyDescent="0.15">
      <c r="A516" s="30">
        <f>STOCK!C1011</f>
        <v>0</v>
      </c>
      <c r="B516" s="30">
        <f>STOCK!D1011</f>
        <v>0</v>
      </c>
      <c r="C516" s="30">
        <f>STOCK!E1011</f>
        <v>0</v>
      </c>
      <c r="D516" s="30">
        <f>STOCK!F1011</f>
        <v>0</v>
      </c>
      <c r="E516" s="30">
        <f>STOCK!G1011</f>
        <v>0</v>
      </c>
      <c r="F516" s="30" t="e">
        <f>STOCK!#REF!</f>
        <v>#REF!</v>
      </c>
      <c r="G516" s="30">
        <f>STOCK!H1011</f>
        <v>0</v>
      </c>
      <c r="H516" s="30" t="e">
        <f>STOCK!#REF!</f>
        <v>#REF!</v>
      </c>
      <c r="I516" s="30">
        <f>STOCK!I1011</f>
        <v>0</v>
      </c>
      <c r="J516" s="30">
        <f>STOCK!J1011</f>
        <v>0</v>
      </c>
      <c r="K516" s="30" t="e">
        <f>STOCK!#REF!</f>
        <v>#REF!</v>
      </c>
      <c r="L516" s="30">
        <f>STOCK!K1011</f>
        <v>0</v>
      </c>
      <c r="U516" s="30">
        <v>1</v>
      </c>
      <c r="V516" s="30">
        <f>STOCK!O1011</f>
        <v>0</v>
      </c>
      <c r="X516" s="30">
        <v>0</v>
      </c>
      <c r="Y516" s="30">
        <f t="shared" si="8"/>
        <v>0</v>
      </c>
      <c r="AG516" s="30">
        <f>STOCK!A1011</f>
        <v>0</v>
      </c>
      <c r="AI516" s="30">
        <v>0</v>
      </c>
    </row>
    <row r="517" spans="1:35" x14ac:dyDescent="0.15">
      <c r="A517" s="30">
        <f>STOCK!C1012</f>
        <v>0</v>
      </c>
      <c r="B517" s="30">
        <f>STOCK!D1012</f>
        <v>0</v>
      </c>
      <c r="C517" s="30">
        <f>STOCK!E1012</f>
        <v>0</v>
      </c>
      <c r="D517" s="30">
        <f>STOCK!F1012</f>
        <v>0</v>
      </c>
      <c r="E517" s="30">
        <f>STOCK!G1012</f>
        <v>0</v>
      </c>
      <c r="F517" s="30" t="e">
        <f>STOCK!#REF!</f>
        <v>#REF!</v>
      </c>
      <c r="G517" s="30">
        <f>STOCK!H1012</f>
        <v>0</v>
      </c>
      <c r="H517" s="30" t="e">
        <f>STOCK!#REF!</f>
        <v>#REF!</v>
      </c>
      <c r="I517" s="30">
        <f>STOCK!I1012</f>
        <v>0</v>
      </c>
      <c r="J517" s="30">
        <f>STOCK!J1012</f>
        <v>0</v>
      </c>
      <c r="K517" s="30" t="e">
        <f>STOCK!#REF!</f>
        <v>#REF!</v>
      </c>
      <c r="L517" s="30">
        <f>STOCK!K1012</f>
        <v>0</v>
      </c>
      <c r="U517" s="30">
        <v>1</v>
      </c>
      <c r="V517" s="30">
        <f>STOCK!O1012</f>
        <v>0</v>
      </c>
      <c r="X517" s="30">
        <v>0</v>
      </c>
      <c r="Y517" s="30">
        <f t="shared" si="8"/>
        <v>0</v>
      </c>
      <c r="AG517" s="30">
        <f>STOCK!A1012</f>
        <v>0</v>
      </c>
      <c r="AI517" s="30">
        <v>0</v>
      </c>
    </row>
    <row r="518" spans="1:35" x14ac:dyDescent="0.15">
      <c r="A518" s="30">
        <f>STOCK!C1013</f>
        <v>0</v>
      </c>
      <c r="B518" s="30">
        <f>STOCK!D1013</f>
        <v>0</v>
      </c>
      <c r="C518" s="30">
        <f>STOCK!E1013</f>
        <v>0</v>
      </c>
      <c r="D518" s="30">
        <f>STOCK!F1013</f>
        <v>0</v>
      </c>
      <c r="E518" s="30">
        <f>STOCK!G1013</f>
        <v>0</v>
      </c>
      <c r="F518" s="30" t="e">
        <f>STOCK!#REF!</f>
        <v>#REF!</v>
      </c>
      <c r="G518" s="30">
        <f>STOCK!H1013</f>
        <v>0</v>
      </c>
      <c r="H518" s="30" t="e">
        <f>STOCK!#REF!</f>
        <v>#REF!</v>
      </c>
      <c r="I518" s="30">
        <f>STOCK!I1013</f>
        <v>0</v>
      </c>
      <c r="J518" s="30">
        <f>STOCK!J1013</f>
        <v>0</v>
      </c>
      <c r="K518" s="30" t="e">
        <f>STOCK!#REF!</f>
        <v>#REF!</v>
      </c>
      <c r="L518" s="30">
        <f>STOCK!K1013</f>
        <v>0</v>
      </c>
      <c r="U518" s="30">
        <v>1</v>
      </c>
      <c r="V518" s="30">
        <f>STOCK!O1013</f>
        <v>0</v>
      </c>
      <c r="X518" s="30">
        <v>0</v>
      </c>
      <c r="Y518" s="30">
        <f t="shared" ref="Y518:Y581" si="9">IF(V518&gt;0,1,0)</f>
        <v>0</v>
      </c>
      <c r="AG518" s="30">
        <f>STOCK!A1013</f>
        <v>0</v>
      </c>
      <c r="AI518" s="30">
        <v>0</v>
      </c>
    </row>
    <row r="519" spans="1:35" x14ac:dyDescent="0.15">
      <c r="A519" s="30">
        <f>STOCK!C1014</f>
        <v>0</v>
      </c>
      <c r="B519" s="30">
        <f>STOCK!D1014</f>
        <v>0</v>
      </c>
      <c r="C519" s="30">
        <f>STOCK!E1014</f>
        <v>0</v>
      </c>
      <c r="D519" s="30">
        <f>STOCK!F1014</f>
        <v>0</v>
      </c>
      <c r="E519" s="30">
        <f>STOCK!G1014</f>
        <v>0</v>
      </c>
      <c r="F519" s="30" t="e">
        <f>STOCK!#REF!</f>
        <v>#REF!</v>
      </c>
      <c r="G519" s="30">
        <f>STOCK!H1014</f>
        <v>0</v>
      </c>
      <c r="H519" s="30" t="e">
        <f>STOCK!#REF!</f>
        <v>#REF!</v>
      </c>
      <c r="I519" s="30">
        <f>STOCK!I1014</f>
        <v>0</v>
      </c>
      <c r="J519" s="30">
        <f>STOCK!J1014</f>
        <v>0</v>
      </c>
      <c r="K519" s="30" t="e">
        <f>STOCK!#REF!</f>
        <v>#REF!</v>
      </c>
      <c r="L519" s="30">
        <f>STOCK!K1014</f>
        <v>0</v>
      </c>
      <c r="U519" s="30">
        <v>1</v>
      </c>
      <c r="V519" s="30">
        <f>STOCK!O1014</f>
        <v>0</v>
      </c>
      <c r="X519" s="30">
        <v>0</v>
      </c>
      <c r="Y519" s="30">
        <f t="shared" si="9"/>
        <v>0</v>
      </c>
      <c r="AG519" s="30">
        <f>STOCK!A1014</f>
        <v>0</v>
      </c>
      <c r="AI519" s="30">
        <v>0</v>
      </c>
    </row>
    <row r="520" spans="1:35" x14ac:dyDescent="0.15">
      <c r="A520" s="30">
        <f>STOCK!C1015</f>
        <v>0</v>
      </c>
      <c r="B520" s="30">
        <f>STOCK!D1015</f>
        <v>0</v>
      </c>
      <c r="C520" s="30">
        <f>STOCK!E1015</f>
        <v>0</v>
      </c>
      <c r="D520" s="30">
        <f>STOCK!F1015</f>
        <v>0</v>
      </c>
      <c r="E520" s="30">
        <f>STOCK!G1015</f>
        <v>0</v>
      </c>
      <c r="F520" s="30" t="e">
        <f>STOCK!#REF!</f>
        <v>#REF!</v>
      </c>
      <c r="G520" s="30">
        <f>STOCK!H1015</f>
        <v>0</v>
      </c>
      <c r="H520" s="30" t="e">
        <f>STOCK!#REF!</f>
        <v>#REF!</v>
      </c>
      <c r="I520" s="30">
        <f>STOCK!I1015</f>
        <v>0</v>
      </c>
      <c r="J520" s="30">
        <f>STOCK!J1015</f>
        <v>0</v>
      </c>
      <c r="K520" s="30" t="e">
        <f>STOCK!#REF!</f>
        <v>#REF!</v>
      </c>
      <c r="L520" s="30">
        <f>STOCK!K1015</f>
        <v>0</v>
      </c>
      <c r="U520" s="30">
        <v>1</v>
      </c>
      <c r="V520" s="30">
        <f>STOCK!O1015</f>
        <v>0</v>
      </c>
      <c r="X520" s="30">
        <v>0</v>
      </c>
      <c r="Y520" s="30">
        <f t="shared" si="9"/>
        <v>0</v>
      </c>
      <c r="AG520" s="30">
        <f>STOCK!A1015</f>
        <v>0</v>
      </c>
      <c r="AI520" s="30">
        <v>0</v>
      </c>
    </row>
    <row r="521" spans="1:35" x14ac:dyDescent="0.15">
      <c r="A521" s="30">
        <f>STOCK!C1016</f>
        <v>0</v>
      </c>
      <c r="B521" s="30">
        <f>STOCK!D1016</f>
        <v>0</v>
      </c>
      <c r="C521" s="30">
        <f>STOCK!E1016</f>
        <v>0</v>
      </c>
      <c r="D521" s="30">
        <f>STOCK!F1016</f>
        <v>0</v>
      </c>
      <c r="E521" s="30">
        <f>STOCK!G1016</f>
        <v>0</v>
      </c>
      <c r="F521" s="30" t="e">
        <f>STOCK!#REF!</f>
        <v>#REF!</v>
      </c>
      <c r="G521" s="30">
        <f>STOCK!H1016</f>
        <v>0</v>
      </c>
      <c r="H521" s="30" t="e">
        <f>STOCK!#REF!</f>
        <v>#REF!</v>
      </c>
      <c r="I521" s="30">
        <f>STOCK!I1016</f>
        <v>0</v>
      </c>
      <c r="J521" s="30">
        <f>STOCK!J1016</f>
        <v>0</v>
      </c>
      <c r="K521" s="30" t="e">
        <f>STOCK!#REF!</f>
        <v>#REF!</v>
      </c>
      <c r="L521" s="30">
        <f>STOCK!K1016</f>
        <v>0</v>
      </c>
      <c r="U521" s="30">
        <v>1</v>
      </c>
      <c r="V521" s="30">
        <f>STOCK!O1016</f>
        <v>0</v>
      </c>
      <c r="X521" s="30">
        <v>0</v>
      </c>
      <c r="Y521" s="30">
        <f t="shared" si="9"/>
        <v>0</v>
      </c>
      <c r="AG521" s="30">
        <f>STOCK!A1016</f>
        <v>0</v>
      </c>
      <c r="AI521" s="30">
        <v>0</v>
      </c>
    </row>
    <row r="522" spans="1:35" x14ac:dyDescent="0.15">
      <c r="A522" s="30">
        <f>STOCK!C1017</f>
        <v>0</v>
      </c>
      <c r="B522" s="30">
        <f>STOCK!D1017</f>
        <v>0</v>
      </c>
      <c r="C522" s="30">
        <f>STOCK!E1017</f>
        <v>0</v>
      </c>
      <c r="D522" s="30">
        <f>STOCK!F1017</f>
        <v>0</v>
      </c>
      <c r="E522" s="30">
        <f>STOCK!G1017</f>
        <v>0</v>
      </c>
      <c r="F522" s="30" t="e">
        <f>STOCK!#REF!</f>
        <v>#REF!</v>
      </c>
      <c r="G522" s="30">
        <f>STOCK!H1017</f>
        <v>0</v>
      </c>
      <c r="H522" s="30" t="e">
        <f>STOCK!#REF!</f>
        <v>#REF!</v>
      </c>
      <c r="I522" s="30">
        <f>STOCK!I1017</f>
        <v>0</v>
      </c>
      <c r="J522" s="30">
        <f>STOCK!J1017</f>
        <v>0</v>
      </c>
      <c r="K522" s="30" t="e">
        <f>STOCK!#REF!</f>
        <v>#REF!</v>
      </c>
      <c r="L522" s="30">
        <f>STOCK!K1017</f>
        <v>0</v>
      </c>
      <c r="U522" s="30">
        <v>1</v>
      </c>
      <c r="V522" s="30">
        <f>STOCK!O1017</f>
        <v>0</v>
      </c>
      <c r="X522" s="30">
        <v>0</v>
      </c>
      <c r="Y522" s="30">
        <f t="shared" si="9"/>
        <v>0</v>
      </c>
      <c r="AG522" s="30">
        <f>STOCK!A1017</f>
        <v>0</v>
      </c>
      <c r="AI522" s="30">
        <v>0</v>
      </c>
    </row>
    <row r="523" spans="1:35" x14ac:dyDescent="0.15">
      <c r="A523" s="30">
        <f>STOCK!C1018</f>
        <v>0</v>
      </c>
      <c r="B523" s="30">
        <f>STOCK!D1018</f>
        <v>0</v>
      </c>
      <c r="C523" s="30">
        <f>STOCK!E1018</f>
        <v>0</v>
      </c>
      <c r="D523" s="30">
        <f>STOCK!F1018</f>
        <v>0</v>
      </c>
      <c r="E523" s="30">
        <f>STOCK!G1018</f>
        <v>0</v>
      </c>
      <c r="F523" s="30" t="e">
        <f>STOCK!#REF!</f>
        <v>#REF!</v>
      </c>
      <c r="G523" s="30">
        <f>STOCK!H1018</f>
        <v>0</v>
      </c>
      <c r="H523" s="30" t="e">
        <f>STOCK!#REF!</f>
        <v>#REF!</v>
      </c>
      <c r="I523" s="30">
        <f>STOCK!I1018</f>
        <v>0</v>
      </c>
      <c r="J523" s="30">
        <f>STOCK!J1018</f>
        <v>0</v>
      </c>
      <c r="K523" s="30" t="e">
        <f>STOCK!#REF!</f>
        <v>#REF!</v>
      </c>
      <c r="L523" s="30">
        <f>STOCK!K1018</f>
        <v>0</v>
      </c>
      <c r="U523" s="30">
        <v>1</v>
      </c>
      <c r="V523" s="30">
        <f>STOCK!O1018</f>
        <v>0</v>
      </c>
      <c r="X523" s="30">
        <v>0</v>
      </c>
      <c r="Y523" s="30">
        <f t="shared" si="9"/>
        <v>0</v>
      </c>
      <c r="AG523" s="30">
        <f>STOCK!A1018</f>
        <v>0</v>
      </c>
      <c r="AI523" s="30">
        <v>0</v>
      </c>
    </row>
    <row r="524" spans="1:35" x14ac:dyDescent="0.15">
      <c r="A524" s="30">
        <f>STOCK!C1019</f>
        <v>0</v>
      </c>
      <c r="B524" s="30">
        <f>STOCK!D1019</f>
        <v>0</v>
      </c>
      <c r="C524" s="30">
        <f>STOCK!E1019</f>
        <v>0</v>
      </c>
      <c r="D524" s="30">
        <f>STOCK!F1019</f>
        <v>0</v>
      </c>
      <c r="E524" s="30">
        <f>STOCK!G1019</f>
        <v>0</v>
      </c>
      <c r="F524" s="30" t="e">
        <f>STOCK!#REF!</f>
        <v>#REF!</v>
      </c>
      <c r="G524" s="30">
        <f>STOCK!H1019</f>
        <v>0</v>
      </c>
      <c r="H524" s="30" t="e">
        <f>STOCK!#REF!</f>
        <v>#REF!</v>
      </c>
      <c r="I524" s="30">
        <f>STOCK!I1019</f>
        <v>0</v>
      </c>
      <c r="J524" s="30">
        <f>STOCK!J1019</f>
        <v>0</v>
      </c>
      <c r="K524" s="30" t="e">
        <f>STOCK!#REF!</f>
        <v>#REF!</v>
      </c>
      <c r="L524" s="30">
        <f>STOCK!K1019</f>
        <v>0</v>
      </c>
      <c r="U524" s="30">
        <v>1</v>
      </c>
      <c r="V524" s="30">
        <f>STOCK!O1019</f>
        <v>0</v>
      </c>
      <c r="X524" s="30">
        <v>0</v>
      </c>
      <c r="Y524" s="30">
        <f t="shared" si="9"/>
        <v>0</v>
      </c>
      <c r="AG524" s="30">
        <f>STOCK!A1019</f>
        <v>0</v>
      </c>
      <c r="AI524" s="30">
        <v>0</v>
      </c>
    </row>
    <row r="525" spans="1:35" x14ac:dyDescent="0.15">
      <c r="A525" s="30">
        <f>STOCK!C1020</f>
        <v>0</v>
      </c>
      <c r="B525" s="30">
        <f>STOCK!D1020</f>
        <v>0</v>
      </c>
      <c r="C525" s="30">
        <f>STOCK!E1020</f>
        <v>0</v>
      </c>
      <c r="D525" s="30">
        <f>STOCK!F1020</f>
        <v>0</v>
      </c>
      <c r="E525" s="30">
        <f>STOCK!G1020</f>
        <v>0</v>
      </c>
      <c r="F525" s="30" t="e">
        <f>STOCK!#REF!</f>
        <v>#REF!</v>
      </c>
      <c r="G525" s="30">
        <f>STOCK!H1020</f>
        <v>0</v>
      </c>
      <c r="H525" s="30" t="e">
        <f>STOCK!#REF!</f>
        <v>#REF!</v>
      </c>
      <c r="I525" s="30">
        <f>STOCK!I1020</f>
        <v>0</v>
      </c>
      <c r="J525" s="30">
        <f>STOCK!J1020</f>
        <v>0</v>
      </c>
      <c r="K525" s="30" t="e">
        <f>STOCK!#REF!</f>
        <v>#REF!</v>
      </c>
      <c r="L525" s="30">
        <f>STOCK!K1020</f>
        <v>0</v>
      </c>
      <c r="U525" s="30">
        <v>1</v>
      </c>
      <c r="V525" s="30">
        <f>STOCK!O1020</f>
        <v>0</v>
      </c>
      <c r="X525" s="30">
        <v>0</v>
      </c>
      <c r="Y525" s="30">
        <f t="shared" si="9"/>
        <v>0</v>
      </c>
      <c r="AG525" s="30">
        <f>STOCK!A1020</f>
        <v>0</v>
      </c>
      <c r="AI525" s="30">
        <v>0</v>
      </c>
    </row>
    <row r="526" spans="1:35" x14ac:dyDescent="0.15">
      <c r="A526" s="30">
        <f>STOCK!C1021</f>
        <v>0</v>
      </c>
      <c r="B526" s="30">
        <f>STOCK!D1021</f>
        <v>0</v>
      </c>
      <c r="C526" s="30">
        <f>STOCK!E1021</f>
        <v>0</v>
      </c>
      <c r="D526" s="30">
        <f>STOCK!F1021</f>
        <v>0</v>
      </c>
      <c r="E526" s="30">
        <f>STOCK!G1021</f>
        <v>0</v>
      </c>
      <c r="F526" s="30" t="e">
        <f>STOCK!#REF!</f>
        <v>#REF!</v>
      </c>
      <c r="G526" s="30">
        <f>STOCK!H1021</f>
        <v>0</v>
      </c>
      <c r="H526" s="30" t="e">
        <f>STOCK!#REF!</f>
        <v>#REF!</v>
      </c>
      <c r="I526" s="30">
        <f>STOCK!I1021</f>
        <v>0</v>
      </c>
      <c r="J526" s="30">
        <f>STOCK!J1021</f>
        <v>0</v>
      </c>
      <c r="K526" s="30" t="e">
        <f>STOCK!#REF!</f>
        <v>#REF!</v>
      </c>
      <c r="L526" s="30">
        <f>STOCK!K1021</f>
        <v>0</v>
      </c>
      <c r="U526" s="30">
        <v>1</v>
      </c>
      <c r="V526" s="30">
        <f>STOCK!O1021</f>
        <v>0</v>
      </c>
      <c r="X526" s="30">
        <v>0</v>
      </c>
      <c r="Y526" s="30">
        <f t="shared" si="9"/>
        <v>0</v>
      </c>
      <c r="AG526" s="30">
        <f>STOCK!A1021</f>
        <v>0</v>
      </c>
      <c r="AI526" s="30">
        <v>0</v>
      </c>
    </row>
    <row r="527" spans="1:35" x14ac:dyDescent="0.15">
      <c r="A527" s="30">
        <f>STOCK!C1022</f>
        <v>0</v>
      </c>
      <c r="B527" s="30">
        <f>STOCK!D1022</f>
        <v>0</v>
      </c>
      <c r="C527" s="30">
        <f>STOCK!E1022</f>
        <v>0</v>
      </c>
      <c r="D527" s="30">
        <f>STOCK!F1022</f>
        <v>0</v>
      </c>
      <c r="E527" s="30">
        <f>STOCK!G1022</f>
        <v>0</v>
      </c>
      <c r="F527" s="30" t="e">
        <f>STOCK!#REF!</f>
        <v>#REF!</v>
      </c>
      <c r="G527" s="30">
        <f>STOCK!H1022</f>
        <v>0</v>
      </c>
      <c r="H527" s="30" t="e">
        <f>STOCK!#REF!</f>
        <v>#REF!</v>
      </c>
      <c r="I527" s="30">
        <f>STOCK!I1022</f>
        <v>0</v>
      </c>
      <c r="J527" s="30">
        <f>STOCK!J1022</f>
        <v>0</v>
      </c>
      <c r="K527" s="30" t="e">
        <f>STOCK!#REF!</f>
        <v>#REF!</v>
      </c>
      <c r="L527" s="30">
        <f>STOCK!K1022</f>
        <v>0</v>
      </c>
      <c r="U527" s="30">
        <v>1</v>
      </c>
      <c r="V527" s="30">
        <f>STOCK!O1022</f>
        <v>0</v>
      </c>
      <c r="X527" s="30">
        <v>0</v>
      </c>
      <c r="Y527" s="30">
        <f t="shared" si="9"/>
        <v>0</v>
      </c>
      <c r="AG527" s="30">
        <f>STOCK!A1022</f>
        <v>0</v>
      </c>
      <c r="AI527" s="30">
        <v>0</v>
      </c>
    </row>
    <row r="528" spans="1:35" x14ac:dyDescent="0.15">
      <c r="A528" s="30">
        <f>STOCK!C1023</f>
        <v>0</v>
      </c>
      <c r="B528" s="30">
        <f>STOCK!D1023</f>
        <v>0</v>
      </c>
      <c r="C528" s="30">
        <f>STOCK!E1023</f>
        <v>0</v>
      </c>
      <c r="D528" s="30">
        <f>STOCK!F1023</f>
        <v>0</v>
      </c>
      <c r="E528" s="30">
        <f>STOCK!G1023</f>
        <v>0</v>
      </c>
      <c r="F528" s="30" t="e">
        <f>STOCK!#REF!</f>
        <v>#REF!</v>
      </c>
      <c r="G528" s="30">
        <f>STOCK!H1023</f>
        <v>0</v>
      </c>
      <c r="H528" s="30" t="e">
        <f>STOCK!#REF!</f>
        <v>#REF!</v>
      </c>
      <c r="I528" s="30">
        <f>STOCK!I1023</f>
        <v>0</v>
      </c>
      <c r="J528" s="30">
        <f>STOCK!J1023</f>
        <v>0</v>
      </c>
      <c r="K528" s="30" t="e">
        <f>STOCK!#REF!</f>
        <v>#REF!</v>
      </c>
      <c r="L528" s="30">
        <f>STOCK!K1023</f>
        <v>0</v>
      </c>
      <c r="U528" s="30">
        <v>1</v>
      </c>
      <c r="V528" s="30">
        <f>STOCK!O1023</f>
        <v>0</v>
      </c>
      <c r="X528" s="30">
        <v>0</v>
      </c>
      <c r="Y528" s="30">
        <f t="shared" si="9"/>
        <v>0</v>
      </c>
      <c r="AG528" s="30">
        <f>STOCK!A1023</f>
        <v>0</v>
      </c>
      <c r="AI528" s="30">
        <v>0</v>
      </c>
    </row>
    <row r="529" spans="1:35" x14ac:dyDescent="0.15">
      <c r="A529" s="30">
        <f>STOCK!C1024</f>
        <v>0</v>
      </c>
      <c r="B529" s="30">
        <f>STOCK!D1024</f>
        <v>0</v>
      </c>
      <c r="C529" s="30">
        <f>STOCK!E1024</f>
        <v>0</v>
      </c>
      <c r="D529" s="30">
        <f>STOCK!F1024</f>
        <v>0</v>
      </c>
      <c r="E529" s="30">
        <f>STOCK!G1024</f>
        <v>0</v>
      </c>
      <c r="F529" s="30" t="e">
        <f>STOCK!#REF!</f>
        <v>#REF!</v>
      </c>
      <c r="G529" s="30">
        <f>STOCK!H1024</f>
        <v>0</v>
      </c>
      <c r="H529" s="30" t="e">
        <f>STOCK!#REF!</f>
        <v>#REF!</v>
      </c>
      <c r="I529" s="30">
        <f>STOCK!I1024</f>
        <v>0</v>
      </c>
      <c r="J529" s="30">
        <f>STOCK!J1024</f>
        <v>0</v>
      </c>
      <c r="K529" s="30" t="e">
        <f>STOCK!#REF!</f>
        <v>#REF!</v>
      </c>
      <c r="L529" s="30">
        <f>STOCK!K1024</f>
        <v>0</v>
      </c>
      <c r="U529" s="30">
        <v>1</v>
      </c>
      <c r="V529" s="30">
        <f>STOCK!O1024</f>
        <v>0</v>
      </c>
      <c r="X529" s="30">
        <v>0</v>
      </c>
      <c r="Y529" s="30">
        <f t="shared" si="9"/>
        <v>0</v>
      </c>
      <c r="AG529" s="30">
        <f>STOCK!A1024</f>
        <v>0</v>
      </c>
      <c r="AI529" s="30">
        <v>0</v>
      </c>
    </row>
    <row r="530" spans="1:35" x14ac:dyDescent="0.15">
      <c r="A530" s="30">
        <f>STOCK!C1025</f>
        <v>0</v>
      </c>
      <c r="B530" s="30">
        <f>STOCK!D1025</f>
        <v>0</v>
      </c>
      <c r="C530" s="30">
        <f>STOCK!E1025</f>
        <v>0</v>
      </c>
      <c r="D530" s="30">
        <f>STOCK!F1025</f>
        <v>0</v>
      </c>
      <c r="E530" s="30">
        <f>STOCK!G1025</f>
        <v>0</v>
      </c>
      <c r="F530" s="30" t="e">
        <f>STOCK!#REF!</f>
        <v>#REF!</v>
      </c>
      <c r="G530" s="30">
        <f>STOCK!H1025</f>
        <v>0</v>
      </c>
      <c r="H530" s="30" t="e">
        <f>STOCK!#REF!</f>
        <v>#REF!</v>
      </c>
      <c r="I530" s="30">
        <f>STOCK!I1025</f>
        <v>0</v>
      </c>
      <c r="J530" s="30">
        <f>STOCK!J1025</f>
        <v>0</v>
      </c>
      <c r="K530" s="30" t="e">
        <f>STOCK!#REF!</f>
        <v>#REF!</v>
      </c>
      <c r="L530" s="30">
        <f>STOCK!K1025</f>
        <v>0</v>
      </c>
      <c r="U530" s="30">
        <v>1</v>
      </c>
      <c r="V530" s="30">
        <f>STOCK!O1025</f>
        <v>0</v>
      </c>
      <c r="X530" s="30">
        <v>0</v>
      </c>
      <c r="Y530" s="30">
        <f t="shared" si="9"/>
        <v>0</v>
      </c>
      <c r="AG530" s="30">
        <f>STOCK!A1025</f>
        <v>0</v>
      </c>
      <c r="AI530" s="30">
        <v>0</v>
      </c>
    </row>
    <row r="531" spans="1:35" x14ac:dyDescent="0.15">
      <c r="A531" s="30">
        <f>STOCK!C1026</f>
        <v>0</v>
      </c>
      <c r="B531" s="30">
        <f>STOCK!D1026</f>
        <v>0</v>
      </c>
      <c r="C531" s="30">
        <f>STOCK!E1026</f>
        <v>0</v>
      </c>
      <c r="D531" s="30">
        <f>STOCK!F1026</f>
        <v>0</v>
      </c>
      <c r="E531" s="30">
        <f>STOCK!G1026</f>
        <v>0</v>
      </c>
      <c r="F531" s="30" t="e">
        <f>STOCK!#REF!</f>
        <v>#REF!</v>
      </c>
      <c r="G531" s="30">
        <f>STOCK!H1026</f>
        <v>0</v>
      </c>
      <c r="H531" s="30" t="e">
        <f>STOCK!#REF!</f>
        <v>#REF!</v>
      </c>
      <c r="I531" s="30">
        <f>STOCK!I1026</f>
        <v>0</v>
      </c>
      <c r="J531" s="30">
        <f>STOCK!J1026</f>
        <v>0</v>
      </c>
      <c r="K531" s="30" t="e">
        <f>STOCK!#REF!</f>
        <v>#REF!</v>
      </c>
      <c r="L531" s="30">
        <f>STOCK!K1026</f>
        <v>0</v>
      </c>
      <c r="U531" s="30">
        <v>1</v>
      </c>
      <c r="V531" s="30">
        <f>STOCK!O1026</f>
        <v>0</v>
      </c>
      <c r="X531" s="30">
        <v>0</v>
      </c>
      <c r="Y531" s="30">
        <f t="shared" si="9"/>
        <v>0</v>
      </c>
      <c r="AG531" s="30">
        <f>STOCK!A1026</f>
        <v>0</v>
      </c>
      <c r="AI531" s="30">
        <v>0</v>
      </c>
    </row>
    <row r="532" spans="1:35" x14ac:dyDescent="0.15">
      <c r="A532" s="30">
        <f>STOCK!C1027</f>
        <v>0</v>
      </c>
      <c r="B532" s="30">
        <f>STOCK!D1027</f>
        <v>0</v>
      </c>
      <c r="C532" s="30">
        <f>STOCK!E1027</f>
        <v>0</v>
      </c>
      <c r="D532" s="30">
        <f>STOCK!F1027</f>
        <v>0</v>
      </c>
      <c r="E532" s="30">
        <f>STOCK!G1027</f>
        <v>0</v>
      </c>
      <c r="F532" s="30" t="e">
        <f>STOCK!#REF!</f>
        <v>#REF!</v>
      </c>
      <c r="G532" s="30">
        <f>STOCK!H1027</f>
        <v>0</v>
      </c>
      <c r="H532" s="30" t="e">
        <f>STOCK!#REF!</f>
        <v>#REF!</v>
      </c>
      <c r="I532" s="30">
        <f>STOCK!I1027</f>
        <v>0</v>
      </c>
      <c r="J532" s="30">
        <f>STOCK!J1027</f>
        <v>0</v>
      </c>
      <c r="K532" s="30" t="e">
        <f>STOCK!#REF!</f>
        <v>#REF!</v>
      </c>
      <c r="L532" s="30">
        <f>STOCK!K1027</f>
        <v>0</v>
      </c>
      <c r="U532" s="30">
        <v>1</v>
      </c>
      <c r="V532" s="30">
        <f>STOCK!O1027</f>
        <v>0</v>
      </c>
      <c r="X532" s="30">
        <v>0</v>
      </c>
      <c r="Y532" s="30">
        <f t="shared" si="9"/>
        <v>0</v>
      </c>
      <c r="AG532" s="30">
        <f>STOCK!A1027</f>
        <v>0</v>
      </c>
      <c r="AI532" s="30">
        <v>0</v>
      </c>
    </row>
    <row r="533" spans="1:35" x14ac:dyDescent="0.15">
      <c r="A533" s="30">
        <f>STOCK!C1028</f>
        <v>0</v>
      </c>
      <c r="B533" s="30">
        <f>STOCK!D1028</f>
        <v>0</v>
      </c>
      <c r="C533" s="30">
        <f>STOCK!E1028</f>
        <v>0</v>
      </c>
      <c r="D533" s="30">
        <f>STOCK!F1028</f>
        <v>0</v>
      </c>
      <c r="E533" s="30">
        <f>STOCK!G1028</f>
        <v>0</v>
      </c>
      <c r="F533" s="30" t="e">
        <f>STOCK!#REF!</f>
        <v>#REF!</v>
      </c>
      <c r="G533" s="30">
        <f>STOCK!H1028</f>
        <v>0</v>
      </c>
      <c r="H533" s="30" t="e">
        <f>STOCK!#REF!</f>
        <v>#REF!</v>
      </c>
      <c r="I533" s="30">
        <f>STOCK!I1028</f>
        <v>0</v>
      </c>
      <c r="J533" s="30">
        <f>STOCK!J1028</f>
        <v>0</v>
      </c>
      <c r="K533" s="30" t="e">
        <f>STOCK!#REF!</f>
        <v>#REF!</v>
      </c>
      <c r="L533" s="30">
        <f>STOCK!K1028</f>
        <v>0</v>
      </c>
      <c r="U533" s="30">
        <v>1</v>
      </c>
      <c r="V533" s="30">
        <f>STOCK!O1028</f>
        <v>0</v>
      </c>
      <c r="X533" s="30">
        <v>0</v>
      </c>
      <c r="Y533" s="30">
        <f t="shared" si="9"/>
        <v>0</v>
      </c>
      <c r="AG533" s="30">
        <f>STOCK!A1028</f>
        <v>0</v>
      </c>
      <c r="AI533" s="30">
        <v>0</v>
      </c>
    </row>
    <row r="534" spans="1:35" x14ac:dyDescent="0.15">
      <c r="A534" s="30">
        <f>STOCK!C1029</f>
        <v>0</v>
      </c>
      <c r="B534" s="30">
        <f>STOCK!D1029</f>
        <v>0</v>
      </c>
      <c r="C534" s="30">
        <f>STOCK!E1029</f>
        <v>0</v>
      </c>
      <c r="D534" s="30">
        <f>STOCK!F1029</f>
        <v>0</v>
      </c>
      <c r="E534" s="30">
        <f>STOCK!G1029</f>
        <v>0</v>
      </c>
      <c r="F534" s="30" t="e">
        <f>STOCK!#REF!</f>
        <v>#REF!</v>
      </c>
      <c r="G534" s="30">
        <f>STOCK!H1029</f>
        <v>0</v>
      </c>
      <c r="H534" s="30" t="e">
        <f>STOCK!#REF!</f>
        <v>#REF!</v>
      </c>
      <c r="I534" s="30">
        <f>STOCK!I1029</f>
        <v>0</v>
      </c>
      <c r="J534" s="30">
        <f>STOCK!J1029</f>
        <v>0</v>
      </c>
      <c r="K534" s="30" t="e">
        <f>STOCK!#REF!</f>
        <v>#REF!</v>
      </c>
      <c r="L534" s="30">
        <f>STOCK!K1029</f>
        <v>0</v>
      </c>
      <c r="U534" s="30">
        <v>1</v>
      </c>
      <c r="V534" s="30">
        <f>STOCK!O1029</f>
        <v>0</v>
      </c>
      <c r="X534" s="30">
        <v>0</v>
      </c>
      <c r="Y534" s="30">
        <f t="shared" si="9"/>
        <v>0</v>
      </c>
      <c r="AG534" s="30">
        <f>STOCK!A1029</f>
        <v>0</v>
      </c>
      <c r="AI534" s="30">
        <v>0</v>
      </c>
    </row>
    <row r="535" spans="1:35" x14ac:dyDescent="0.15">
      <c r="A535" s="30">
        <f>STOCK!C1030</f>
        <v>0</v>
      </c>
      <c r="B535" s="30">
        <f>STOCK!D1030</f>
        <v>0</v>
      </c>
      <c r="C535" s="30">
        <f>STOCK!E1030</f>
        <v>0</v>
      </c>
      <c r="D535" s="30">
        <f>STOCK!F1030</f>
        <v>0</v>
      </c>
      <c r="E535" s="30">
        <f>STOCK!G1030</f>
        <v>0</v>
      </c>
      <c r="F535" s="30" t="e">
        <f>STOCK!#REF!</f>
        <v>#REF!</v>
      </c>
      <c r="G535" s="30">
        <f>STOCK!H1030</f>
        <v>0</v>
      </c>
      <c r="H535" s="30" t="e">
        <f>STOCK!#REF!</f>
        <v>#REF!</v>
      </c>
      <c r="I535" s="30">
        <f>STOCK!I1030</f>
        <v>0</v>
      </c>
      <c r="J535" s="30">
        <f>STOCK!J1030</f>
        <v>0</v>
      </c>
      <c r="K535" s="30" t="e">
        <f>STOCK!#REF!</f>
        <v>#REF!</v>
      </c>
      <c r="L535" s="30">
        <f>STOCK!K1030</f>
        <v>0</v>
      </c>
      <c r="U535" s="30">
        <v>1</v>
      </c>
      <c r="V535" s="30">
        <f>STOCK!O1030</f>
        <v>0</v>
      </c>
      <c r="X535" s="30">
        <v>0</v>
      </c>
      <c r="Y535" s="30">
        <f t="shared" si="9"/>
        <v>0</v>
      </c>
      <c r="AG535" s="30">
        <f>STOCK!A1030</f>
        <v>0</v>
      </c>
      <c r="AI535" s="30">
        <v>0</v>
      </c>
    </row>
    <row r="536" spans="1:35" x14ac:dyDescent="0.15">
      <c r="A536" s="30">
        <f>STOCK!C1031</f>
        <v>0</v>
      </c>
      <c r="B536" s="30">
        <f>STOCK!D1031</f>
        <v>0</v>
      </c>
      <c r="C536" s="30">
        <f>STOCK!E1031</f>
        <v>0</v>
      </c>
      <c r="D536" s="30">
        <f>STOCK!F1031</f>
        <v>0</v>
      </c>
      <c r="E536" s="30">
        <f>STOCK!G1031</f>
        <v>0</v>
      </c>
      <c r="F536" s="30" t="e">
        <f>STOCK!#REF!</f>
        <v>#REF!</v>
      </c>
      <c r="G536" s="30">
        <f>STOCK!H1031</f>
        <v>0</v>
      </c>
      <c r="H536" s="30" t="e">
        <f>STOCK!#REF!</f>
        <v>#REF!</v>
      </c>
      <c r="I536" s="30">
        <f>STOCK!I1031</f>
        <v>0</v>
      </c>
      <c r="J536" s="30">
        <f>STOCK!J1031</f>
        <v>0</v>
      </c>
      <c r="K536" s="30" t="e">
        <f>STOCK!#REF!</f>
        <v>#REF!</v>
      </c>
      <c r="L536" s="30">
        <f>STOCK!K1031</f>
        <v>0</v>
      </c>
      <c r="U536" s="30">
        <v>1</v>
      </c>
      <c r="V536" s="30">
        <f>STOCK!O1031</f>
        <v>0</v>
      </c>
      <c r="X536" s="30">
        <v>0</v>
      </c>
      <c r="Y536" s="30">
        <f t="shared" si="9"/>
        <v>0</v>
      </c>
      <c r="AG536" s="30">
        <f>STOCK!A1031</f>
        <v>0</v>
      </c>
      <c r="AI536" s="30">
        <v>0</v>
      </c>
    </row>
    <row r="537" spans="1:35" x14ac:dyDescent="0.15">
      <c r="A537" s="30">
        <f>STOCK!C1032</f>
        <v>0</v>
      </c>
      <c r="B537" s="30">
        <f>STOCK!D1032</f>
        <v>0</v>
      </c>
      <c r="C537" s="30">
        <f>STOCK!E1032</f>
        <v>0</v>
      </c>
      <c r="D537" s="30">
        <f>STOCK!F1032</f>
        <v>0</v>
      </c>
      <c r="E537" s="30">
        <f>STOCK!G1032</f>
        <v>0</v>
      </c>
      <c r="F537" s="30" t="e">
        <f>STOCK!#REF!</f>
        <v>#REF!</v>
      </c>
      <c r="G537" s="30">
        <f>STOCK!H1032</f>
        <v>0</v>
      </c>
      <c r="H537" s="30" t="e">
        <f>STOCK!#REF!</f>
        <v>#REF!</v>
      </c>
      <c r="I537" s="30">
        <f>STOCK!I1032</f>
        <v>0</v>
      </c>
      <c r="J537" s="30">
        <f>STOCK!J1032</f>
        <v>0</v>
      </c>
      <c r="K537" s="30" t="e">
        <f>STOCK!#REF!</f>
        <v>#REF!</v>
      </c>
      <c r="L537" s="30">
        <f>STOCK!K1032</f>
        <v>0</v>
      </c>
      <c r="U537" s="30">
        <v>1</v>
      </c>
      <c r="V537" s="30">
        <f>STOCK!O1032</f>
        <v>0</v>
      </c>
      <c r="X537" s="30">
        <v>0</v>
      </c>
      <c r="Y537" s="30">
        <f t="shared" si="9"/>
        <v>0</v>
      </c>
      <c r="AG537" s="30">
        <f>STOCK!A1032</f>
        <v>0</v>
      </c>
      <c r="AI537" s="30">
        <v>0</v>
      </c>
    </row>
    <row r="538" spans="1:35" x14ac:dyDescent="0.15">
      <c r="A538" s="30">
        <f>STOCK!C1033</f>
        <v>0</v>
      </c>
      <c r="B538" s="30">
        <f>STOCK!D1033</f>
        <v>0</v>
      </c>
      <c r="C538" s="30">
        <f>STOCK!E1033</f>
        <v>0</v>
      </c>
      <c r="D538" s="30">
        <f>STOCK!F1033</f>
        <v>0</v>
      </c>
      <c r="E538" s="30">
        <f>STOCK!G1033</f>
        <v>0</v>
      </c>
      <c r="F538" s="30" t="e">
        <f>STOCK!#REF!</f>
        <v>#REF!</v>
      </c>
      <c r="G538" s="30">
        <f>STOCK!H1033</f>
        <v>0</v>
      </c>
      <c r="H538" s="30" t="e">
        <f>STOCK!#REF!</f>
        <v>#REF!</v>
      </c>
      <c r="I538" s="30">
        <f>STOCK!I1033</f>
        <v>0</v>
      </c>
      <c r="J538" s="30">
        <f>STOCK!J1033</f>
        <v>0</v>
      </c>
      <c r="K538" s="30" t="e">
        <f>STOCK!#REF!</f>
        <v>#REF!</v>
      </c>
      <c r="L538" s="30">
        <f>STOCK!K1033</f>
        <v>0</v>
      </c>
      <c r="U538" s="30">
        <v>1</v>
      </c>
      <c r="V538" s="30">
        <f>STOCK!O1033</f>
        <v>0</v>
      </c>
      <c r="X538" s="30">
        <v>0</v>
      </c>
      <c r="Y538" s="30">
        <f t="shared" si="9"/>
        <v>0</v>
      </c>
      <c r="AG538" s="30">
        <f>STOCK!A1033</f>
        <v>0</v>
      </c>
      <c r="AI538" s="30">
        <v>0</v>
      </c>
    </row>
    <row r="539" spans="1:35" x14ac:dyDescent="0.15">
      <c r="A539" s="30">
        <f>STOCK!C1034</f>
        <v>0</v>
      </c>
      <c r="B539" s="30">
        <f>STOCK!D1034</f>
        <v>0</v>
      </c>
      <c r="C539" s="30">
        <f>STOCK!E1034</f>
        <v>0</v>
      </c>
      <c r="D539" s="30">
        <f>STOCK!F1034</f>
        <v>0</v>
      </c>
      <c r="E539" s="30">
        <f>STOCK!G1034</f>
        <v>0</v>
      </c>
      <c r="F539" s="30" t="e">
        <f>STOCK!#REF!</f>
        <v>#REF!</v>
      </c>
      <c r="G539" s="30">
        <f>STOCK!H1034</f>
        <v>0</v>
      </c>
      <c r="H539" s="30" t="e">
        <f>STOCK!#REF!</f>
        <v>#REF!</v>
      </c>
      <c r="I539" s="30">
        <f>STOCK!I1034</f>
        <v>0</v>
      </c>
      <c r="J539" s="30">
        <f>STOCK!J1034</f>
        <v>0</v>
      </c>
      <c r="K539" s="30" t="e">
        <f>STOCK!#REF!</f>
        <v>#REF!</v>
      </c>
      <c r="L539" s="30">
        <f>STOCK!K1034</f>
        <v>0</v>
      </c>
      <c r="U539" s="30">
        <v>1</v>
      </c>
      <c r="V539" s="30">
        <f>STOCK!O1034</f>
        <v>0</v>
      </c>
      <c r="X539" s="30">
        <v>0</v>
      </c>
      <c r="Y539" s="30">
        <f t="shared" si="9"/>
        <v>0</v>
      </c>
      <c r="AG539" s="30">
        <f>STOCK!A1034</f>
        <v>0</v>
      </c>
      <c r="AI539" s="30">
        <v>0</v>
      </c>
    </row>
    <row r="540" spans="1:35" x14ac:dyDescent="0.15">
      <c r="A540" s="30">
        <f>STOCK!C1035</f>
        <v>0</v>
      </c>
      <c r="B540" s="30">
        <f>STOCK!D1035</f>
        <v>0</v>
      </c>
      <c r="C540" s="30">
        <f>STOCK!E1035</f>
        <v>0</v>
      </c>
      <c r="D540" s="30">
        <f>STOCK!F1035</f>
        <v>0</v>
      </c>
      <c r="E540" s="30">
        <f>STOCK!G1035</f>
        <v>0</v>
      </c>
      <c r="F540" s="30" t="e">
        <f>STOCK!#REF!</f>
        <v>#REF!</v>
      </c>
      <c r="G540" s="30">
        <f>STOCK!H1035</f>
        <v>0</v>
      </c>
      <c r="H540" s="30" t="e">
        <f>STOCK!#REF!</f>
        <v>#REF!</v>
      </c>
      <c r="I540" s="30">
        <f>STOCK!I1035</f>
        <v>0</v>
      </c>
      <c r="J540" s="30">
        <f>STOCK!J1035</f>
        <v>0</v>
      </c>
      <c r="K540" s="30" t="e">
        <f>STOCK!#REF!</f>
        <v>#REF!</v>
      </c>
      <c r="L540" s="30">
        <f>STOCK!K1035</f>
        <v>0</v>
      </c>
      <c r="U540" s="30">
        <v>1</v>
      </c>
      <c r="V540" s="30">
        <f>STOCK!O1035</f>
        <v>0</v>
      </c>
      <c r="X540" s="30">
        <v>0</v>
      </c>
      <c r="Y540" s="30">
        <f t="shared" si="9"/>
        <v>0</v>
      </c>
      <c r="AG540" s="30">
        <f>STOCK!A1035</f>
        <v>0</v>
      </c>
      <c r="AI540" s="30">
        <v>0</v>
      </c>
    </row>
    <row r="541" spans="1:35" x14ac:dyDescent="0.15">
      <c r="A541" s="30">
        <f>STOCK!C1036</f>
        <v>0</v>
      </c>
      <c r="B541" s="30">
        <f>STOCK!D1036</f>
        <v>0</v>
      </c>
      <c r="C541" s="30">
        <f>STOCK!E1036</f>
        <v>0</v>
      </c>
      <c r="D541" s="30">
        <f>STOCK!F1036</f>
        <v>0</v>
      </c>
      <c r="E541" s="30">
        <f>STOCK!G1036</f>
        <v>0</v>
      </c>
      <c r="F541" s="30" t="e">
        <f>STOCK!#REF!</f>
        <v>#REF!</v>
      </c>
      <c r="G541" s="30">
        <f>STOCK!H1036</f>
        <v>0</v>
      </c>
      <c r="H541" s="30" t="e">
        <f>STOCK!#REF!</f>
        <v>#REF!</v>
      </c>
      <c r="I541" s="30">
        <f>STOCK!I1036</f>
        <v>0</v>
      </c>
      <c r="J541" s="30">
        <f>STOCK!J1036</f>
        <v>0</v>
      </c>
      <c r="K541" s="30" t="e">
        <f>STOCK!#REF!</f>
        <v>#REF!</v>
      </c>
      <c r="L541" s="30">
        <f>STOCK!K1036</f>
        <v>0</v>
      </c>
      <c r="U541" s="30">
        <v>1</v>
      </c>
      <c r="V541" s="30">
        <f>STOCK!O1036</f>
        <v>0</v>
      </c>
      <c r="X541" s="30">
        <v>0</v>
      </c>
      <c r="Y541" s="30">
        <f t="shared" si="9"/>
        <v>0</v>
      </c>
      <c r="AG541" s="30">
        <f>STOCK!A1036</f>
        <v>0</v>
      </c>
      <c r="AI541" s="30">
        <v>0</v>
      </c>
    </row>
    <row r="542" spans="1:35" x14ac:dyDescent="0.15">
      <c r="A542" s="30">
        <f>STOCK!C1037</f>
        <v>0</v>
      </c>
      <c r="B542" s="30">
        <f>STOCK!D1037</f>
        <v>0</v>
      </c>
      <c r="C542" s="30">
        <f>STOCK!E1037</f>
        <v>0</v>
      </c>
      <c r="D542" s="30">
        <f>STOCK!F1037</f>
        <v>0</v>
      </c>
      <c r="E542" s="30">
        <f>STOCK!G1037</f>
        <v>0</v>
      </c>
      <c r="F542" s="30" t="e">
        <f>STOCK!#REF!</f>
        <v>#REF!</v>
      </c>
      <c r="G542" s="30">
        <f>STOCK!H1037</f>
        <v>0</v>
      </c>
      <c r="H542" s="30" t="e">
        <f>STOCK!#REF!</f>
        <v>#REF!</v>
      </c>
      <c r="I542" s="30">
        <f>STOCK!I1037</f>
        <v>0</v>
      </c>
      <c r="J542" s="30">
        <f>STOCK!J1037</f>
        <v>0</v>
      </c>
      <c r="K542" s="30" t="e">
        <f>STOCK!#REF!</f>
        <v>#REF!</v>
      </c>
      <c r="L542" s="30">
        <f>STOCK!K1037</f>
        <v>0</v>
      </c>
      <c r="U542" s="30">
        <v>1</v>
      </c>
      <c r="V542" s="30">
        <f>STOCK!O1037</f>
        <v>0</v>
      </c>
      <c r="X542" s="30">
        <v>0</v>
      </c>
      <c r="Y542" s="30">
        <f t="shared" si="9"/>
        <v>0</v>
      </c>
      <c r="AG542" s="30">
        <f>STOCK!A1037</f>
        <v>0</v>
      </c>
      <c r="AI542" s="30">
        <v>0</v>
      </c>
    </row>
    <row r="543" spans="1:35" x14ac:dyDescent="0.15">
      <c r="A543" s="30">
        <f>STOCK!C1038</f>
        <v>0</v>
      </c>
      <c r="B543" s="30">
        <f>STOCK!D1038</f>
        <v>0</v>
      </c>
      <c r="C543" s="30">
        <f>STOCK!E1038</f>
        <v>0</v>
      </c>
      <c r="D543" s="30">
        <f>STOCK!F1038</f>
        <v>0</v>
      </c>
      <c r="E543" s="30">
        <f>STOCK!G1038</f>
        <v>0</v>
      </c>
      <c r="F543" s="30" t="e">
        <f>STOCK!#REF!</f>
        <v>#REF!</v>
      </c>
      <c r="G543" s="30">
        <f>STOCK!H1038</f>
        <v>0</v>
      </c>
      <c r="H543" s="30" t="e">
        <f>STOCK!#REF!</f>
        <v>#REF!</v>
      </c>
      <c r="I543" s="30">
        <f>STOCK!I1038</f>
        <v>0</v>
      </c>
      <c r="J543" s="30">
        <f>STOCK!J1038</f>
        <v>0</v>
      </c>
      <c r="K543" s="30" t="e">
        <f>STOCK!#REF!</f>
        <v>#REF!</v>
      </c>
      <c r="L543" s="30">
        <f>STOCK!K1038</f>
        <v>0</v>
      </c>
      <c r="U543" s="30">
        <v>1</v>
      </c>
      <c r="V543" s="30">
        <f>STOCK!O1038</f>
        <v>0</v>
      </c>
      <c r="X543" s="30">
        <v>0</v>
      </c>
      <c r="Y543" s="30">
        <f t="shared" si="9"/>
        <v>0</v>
      </c>
      <c r="AG543" s="30">
        <f>STOCK!A1038</f>
        <v>0</v>
      </c>
      <c r="AI543" s="30">
        <v>0</v>
      </c>
    </row>
    <row r="544" spans="1:35" x14ac:dyDescent="0.15">
      <c r="A544" s="30">
        <f>STOCK!C1039</f>
        <v>0</v>
      </c>
      <c r="B544" s="30">
        <f>STOCK!D1039</f>
        <v>0</v>
      </c>
      <c r="C544" s="30">
        <f>STOCK!E1039</f>
        <v>0</v>
      </c>
      <c r="D544" s="30">
        <f>STOCK!F1039</f>
        <v>0</v>
      </c>
      <c r="E544" s="30">
        <f>STOCK!G1039</f>
        <v>0</v>
      </c>
      <c r="F544" s="30" t="e">
        <f>STOCK!#REF!</f>
        <v>#REF!</v>
      </c>
      <c r="G544" s="30">
        <f>STOCK!H1039</f>
        <v>0</v>
      </c>
      <c r="H544" s="30" t="e">
        <f>STOCK!#REF!</f>
        <v>#REF!</v>
      </c>
      <c r="I544" s="30">
        <f>STOCK!I1039</f>
        <v>0</v>
      </c>
      <c r="J544" s="30">
        <f>STOCK!J1039</f>
        <v>0</v>
      </c>
      <c r="K544" s="30" t="e">
        <f>STOCK!#REF!</f>
        <v>#REF!</v>
      </c>
      <c r="L544" s="30">
        <f>STOCK!K1039</f>
        <v>0</v>
      </c>
      <c r="U544" s="30">
        <v>1</v>
      </c>
      <c r="V544" s="30">
        <f>STOCK!O1039</f>
        <v>0</v>
      </c>
      <c r="X544" s="30">
        <v>0</v>
      </c>
      <c r="Y544" s="30">
        <f t="shared" si="9"/>
        <v>0</v>
      </c>
      <c r="AG544" s="30">
        <f>STOCK!A1039</f>
        <v>0</v>
      </c>
      <c r="AI544" s="30">
        <v>0</v>
      </c>
    </row>
    <row r="545" spans="1:35" x14ac:dyDescent="0.15">
      <c r="A545" s="30">
        <f>STOCK!C1040</f>
        <v>0</v>
      </c>
      <c r="B545" s="30">
        <f>STOCK!D1040</f>
        <v>0</v>
      </c>
      <c r="C545" s="30">
        <f>STOCK!E1040</f>
        <v>0</v>
      </c>
      <c r="D545" s="30">
        <f>STOCK!F1040</f>
        <v>0</v>
      </c>
      <c r="E545" s="30">
        <f>STOCK!G1040</f>
        <v>0</v>
      </c>
      <c r="F545" s="30" t="e">
        <f>STOCK!#REF!</f>
        <v>#REF!</v>
      </c>
      <c r="G545" s="30">
        <f>STOCK!H1040</f>
        <v>0</v>
      </c>
      <c r="H545" s="30" t="e">
        <f>STOCK!#REF!</f>
        <v>#REF!</v>
      </c>
      <c r="I545" s="30">
        <f>STOCK!I1040</f>
        <v>0</v>
      </c>
      <c r="J545" s="30">
        <f>STOCK!J1040</f>
        <v>0</v>
      </c>
      <c r="K545" s="30" t="e">
        <f>STOCK!#REF!</f>
        <v>#REF!</v>
      </c>
      <c r="L545" s="30">
        <f>STOCK!K1040</f>
        <v>0</v>
      </c>
      <c r="U545" s="30">
        <v>1</v>
      </c>
      <c r="V545" s="30">
        <f>STOCK!O1040</f>
        <v>0</v>
      </c>
      <c r="X545" s="30">
        <v>0</v>
      </c>
      <c r="Y545" s="30">
        <f t="shared" si="9"/>
        <v>0</v>
      </c>
      <c r="AG545" s="30">
        <f>STOCK!A1040</f>
        <v>0</v>
      </c>
      <c r="AI545" s="30">
        <v>0</v>
      </c>
    </row>
    <row r="546" spans="1:35" x14ac:dyDescent="0.15">
      <c r="A546" s="30">
        <f>STOCK!C1041</f>
        <v>0</v>
      </c>
      <c r="B546" s="30">
        <f>STOCK!D1041</f>
        <v>0</v>
      </c>
      <c r="C546" s="30">
        <f>STOCK!E1041</f>
        <v>0</v>
      </c>
      <c r="D546" s="30">
        <f>STOCK!F1041</f>
        <v>0</v>
      </c>
      <c r="E546" s="30">
        <f>STOCK!G1041</f>
        <v>0</v>
      </c>
      <c r="F546" s="30" t="e">
        <f>STOCK!#REF!</f>
        <v>#REF!</v>
      </c>
      <c r="G546" s="30">
        <f>STOCK!H1041</f>
        <v>0</v>
      </c>
      <c r="H546" s="30" t="e">
        <f>STOCK!#REF!</f>
        <v>#REF!</v>
      </c>
      <c r="I546" s="30">
        <f>STOCK!I1041</f>
        <v>0</v>
      </c>
      <c r="J546" s="30">
        <f>STOCK!J1041</f>
        <v>0</v>
      </c>
      <c r="K546" s="30" t="e">
        <f>STOCK!#REF!</f>
        <v>#REF!</v>
      </c>
      <c r="L546" s="30">
        <f>STOCK!K1041</f>
        <v>0</v>
      </c>
      <c r="U546" s="30">
        <v>1</v>
      </c>
      <c r="V546" s="30">
        <f>STOCK!O1041</f>
        <v>0</v>
      </c>
      <c r="X546" s="30">
        <v>0</v>
      </c>
      <c r="Y546" s="30">
        <f t="shared" si="9"/>
        <v>0</v>
      </c>
      <c r="AG546" s="30">
        <f>STOCK!A1041</f>
        <v>0</v>
      </c>
      <c r="AI546" s="30">
        <v>0</v>
      </c>
    </row>
    <row r="547" spans="1:35" x14ac:dyDescent="0.15">
      <c r="A547" s="30">
        <f>STOCK!C1042</f>
        <v>0</v>
      </c>
      <c r="B547" s="30">
        <f>STOCK!D1042</f>
        <v>0</v>
      </c>
      <c r="C547" s="30">
        <f>STOCK!E1042</f>
        <v>0</v>
      </c>
      <c r="D547" s="30">
        <f>STOCK!F1042</f>
        <v>0</v>
      </c>
      <c r="E547" s="30">
        <f>STOCK!G1042</f>
        <v>0</v>
      </c>
      <c r="F547" s="30" t="e">
        <f>STOCK!#REF!</f>
        <v>#REF!</v>
      </c>
      <c r="G547" s="30">
        <f>STOCK!H1042</f>
        <v>0</v>
      </c>
      <c r="H547" s="30" t="e">
        <f>STOCK!#REF!</f>
        <v>#REF!</v>
      </c>
      <c r="I547" s="30">
        <f>STOCK!I1042</f>
        <v>0</v>
      </c>
      <c r="J547" s="30">
        <f>STOCK!J1042</f>
        <v>0</v>
      </c>
      <c r="K547" s="30" t="e">
        <f>STOCK!#REF!</f>
        <v>#REF!</v>
      </c>
      <c r="L547" s="30">
        <f>STOCK!K1042</f>
        <v>0</v>
      </c>
      <c r="U547" s="30">
        <v>1</v>
      </c>
      <c r="V547" s="30">
        <f>STOCK!O1042</f>
        <v>0</v>
      </c>
      <c r="X547" s="30">
        <v>0</v>
      </c>
      <c r="Y547" s="30">
        <f t="shared" si="9"/>
        <v>0</v>
      </c>
      <c r="AG547" s="30">
        <f>STOCK!A1042</f>
        <v>0</v>
      </c>
      <c r="AI547" s="30">
        <v>0</v>
      </c>
    </row>
    <row r="548" spans="1:35" x14ac:dyDescent="0.15">
      <c r="A548" s="30">
        <f>STOCK!C1043</f>
        <v>0</v>
      </c>
      <c r="B548" s="30">
        <f>STOCK!D1043</f>
        <v>0</v>
      </c>
      <c r="C548" s="30">
        <f>STOCK!E1043</f>
        <v>0</v>
      </c>
      <c r="D548" s="30">
        <f>STOCK!F1043</f>
        <v>0</v>
      </c>
      <c r="E548" s="30">
        <f>STOCK!G1043</f>
        <v>0</v>
      </c>
      <c r="F548" s="30" t="e">
        <f>STOCK!#REF!</f>
        <v>#REF!</v>
      </c>
      <c r="G548" s="30">
        <f>STOCK!H1043</f>
        <v>0</v>
      </c>
      <c r="H548" s="30" t="e">
        <f>STOCK!#REF!</f>
        <v>#REF!</v>
      </c>
      <c r="I548" s="30">
        <f>STOCK!I1043</f>
        <v>0</v>
      </c>
      <c r="J548" s="30">
        <f>STOCK!J1043</f>
        <v>0</v>
      </c>
      <c r="K548" s="30" t="e">
        <f>STOCK!#REF!</f>
        <v>#REF!</v>
      </c>
      <c r="L548" s="30">
        <f>STOCK!K1043</f>
        <v>0</v>
      </c>
      <c r="U548" s="30">
        <v>1</v>
      </c>
      <c r="V548" s="30">
        <f>STOCK!O1043</f>
        <v>0</v>
      </c>
      <c r="X548" s="30">
        <v>0</v>
      </c>
      <c r="Y548" s="30">
        <f t="shared" si="9"/>
        <v>0</v>
      </c>
      <c r="AG548" s="30">
        <f>STOCK!A1043</f>
        <v>0</v>
      </c>
      <c r="AI548" s="30">
        <v>0</v>
      </c>
    </row>
    <row r="549" spans="1:35" x14ac:dyDescent="0.15">
      <c r="A549" s="30">
        <f>STOCK!C1044</f>
        <v>0</v>
      </c>
      <c r="B549" s="30">
        <f>STOCK!D1044</f>
        <v>0</v>
      </c>
      <c r="C549" s="30">
        <f>STOCK!E1044</f>
        <v>0</v>
      </c>
      <c r="D549" s="30">
        <f>STOCK!F1044</f>
        <v>0</v>
      </c>
      <c r="E549" s="30">
        <f>STOCK!G1044</f>
        <v>0</v>
      </c>
      <c r="F549" s="30" t="e">
        <f>STOCK!#REF!</f>
        <v>#REF!</v>
      </c>
      <c r="G549" s="30">
        <f>STOCK!H1044</f>
        <v>0</v>
      </c>
      <c r="H549" s="30" t="e">
        <f>STOCK!#REF!</f>
        <v>#REF!</v>
      </c>
      <c r="I549" s="30">
        <f>STOCK!I1044</f>
        <v>0</v>
      </c>
      <c r="J549" s="30">
        <f>STOCK!J1044</f>
        <v>0</v>
      </c>
      <c r="K549" s="30" t="e">
        <f>STOCK!#REF!</f>
        <v>#REF!</v>
      </c>
      <c r="L549" s="30">
        <f>STOCK!K1044</f>
        <v>0</v>
      </c>
      <c r="U549" s="30">
        <v>1</v>
      </c>
      <c r="V549" s="30">
        <f>STOCK!O1044</f>
        <v>0</v>
      </c>
      <c r="X549" s="30">
        <v>0</v>
      </c>
      <c r="Y549" s="30">
        <f t="shared" si="9"/>
        <v>0</v>
      </c>
      <c r="AG549" s="30">
        <f>STOCK!A1044</f>
        <v>0</v>
      </c>
      <c r="AI549" s="30">
        <v>0</v>
      </c>
    </row>
    <row r="550" spans="1:35" x14ac:dyDescent="0.15">
      <c r="A550" s="30">
        <f>STOCK!C1045</f>
        <v>0</v>
      </c>
      <c r="B550" s="30">
        <f>STOCK!D1045</f>
        <v>0</v>
      </c>
      <c r="C550" s="30">
        <f>STOCK!E1045</f>
        <v>0</v>
      </c>
      <c r="D550" s="30">
        <f>STOCK!F1045</f>
        <v>0</v>
      </c>
      <c r="E550" s="30">
        <f>STOCK!G1045</f>
        <v>0</v>
      </c>
      <c r="F550" s="30" t="e">
        <f>STOCK!#REF!</f>
        <v>#REF!</v>
      </c>
      <c r="G550" s="30">
        <f>STOCK!H1045</f>
        <v>0</v>
      </c>
      <c r="H550" s="30" t="e">
        <f>STOCK!#REF!</f>
        <v>#REF!</v>
      </c>
      <c r="I550" s="30">
        <f>STOCK!I1045</f>
        <v>0</v>
      </c>
      <c r="J550" s="30">
        <f>STOCK!J1045</f>
        <v>0</v>
      </c>
      <c r="K550" s="30" t="e">
        <f>STOCK!#REF!</f>
        <v>#REF!</v>
      </c>
      <c r="L550" s="30">
        <f>STOCK!K1045</f>
        <v>0</v>
      </c>
      <c r="U550" s="30">
        <v>1</v>
      </c>
      <c r="V550" s="30">
        <f>STOCK!O1045</f>
        <v>0</v>
      </c>
      <c r="X550" s="30">
        <v>0</v>
      </c>
      <c r="Y550" s="30">
        <f t="shared" si="9"/>
        <v>0</v>
      </c>
      <c r="AG550" s="30">
        <f>STOCK!A1045</f>
        <v>0</v>
      </c>
      <c r="AI550" s="30">
        <v>0</v>
      </c>
    </row>
    <row r="551" spans="1:35" x14ac:dyDescent="0.15">
      <c r="A551" s="30">
        <f>STOCK!C1046</f>
        <v>0</v>
      </c>
      <c r="B551" s="30">
        <f>STOCK!D1046</f>
        <v>0</v>
      </c>
      <c r="C551" s="30">
        <f>STOCK!E1046</f>
        <v>0</v>
      </c>
      <c r="D551" s="30">
        <f>STOCK!F1046</f>
        <v>0</v>
      </c>
      <c r="E551" s="30">
        <f>STOCK!G1046</f>
        <v>0</v>
      </c>
      <c r="F551" s="30" t="e">
        <f>STOCK!#REF!</f>
        <v>#REF!</v>
      </c>
      <c r="G551" s="30">
        <f>STOCK!H1046</f>
        <v>0</v>
      </c>
      <c r="H551" s="30" t="e">
        <f>STOCK!#REF!</f>
        <v>#REF!</v>
      </c>
      <c r="I551" s="30">
        <f>STOCK!I1046</f>
        <v>0</v>
      </c>
      <c r="J551" s="30">
        <f>STOCK!J1046</f>
        <v>0</v>
      </c>
      <c r="K551" s="30" t="e">
        <f>STOCK!#REF!</f>
        <v>#REF!</v>
      </c>
      <c r="L551" s="30">
        <f>STOCK!K1046</f>
        <v>0</v>
      </c>
      <c r="U551" s="30">
        <v>1</v>
      </c>
      <c r="V551" s="30">
        <f>STOCK!O1046</f>
        <v>0</v>
      </c>
      <c r="X551" s="30">
        <v>0</v>
      </c>
      <c r="Y551" s="30">
        <f t="shared" si="9"/>
        <v>0</v>
      </c>
      <c r="AG551" s="30">
        <f>STOCK!A1046</f>
        <v>0</v>
      </c>
      <c r="AI551" s="30">
        <v>0</v>
      </c>
    </row>
    <row r="552" spans="1:35" x14ac:dyDescent="0.15">
      <c r="A552" s="30">
        <f>STOCK!C1047</f>
        <v>0</v>
      </c>
      <c r="B552" s="30">
        <f>STOCK!D1047</f>
        <v>0</v>
      </c>
      <c r="C552" s="30">
        <f>STOCK!E1047</f>
        <v>0</v>
      </c>
      <c r="D552" s="30">
        <f>STOCK!F1047</f>
        <v>0</v>
      </c>
      <c r="E552" s="30">
        <f>STOCK!G1047</f>
        <v>0</v>
      </c>
      <c r="F552" s="30" t="e">
        <f>STOCK!#REF!</f>
        <v>#REF!</v>
      </c>
      <c r="G552" s="30">
        <f>STOCK!H1047</f>
        <v>0</v>
      </c>
      <c r="H552" s="30" t="e">
        <f>STOCK!#REF!</f>
        <v>#REF!</v>
      </c>
      <c r="I552" s="30">
        <f>STOCK!I1047</f>
        <v>0</v>
      </c>
      <c r="J552" s="30">
        <f>STOCK!J1047</f>
        <v>0</v>
      </c>
      <c r="K552" s="30" t="e">
        <f>STOCK!#REF!</f>
        <v>#REF!</v>
      </c>
      <c r="L552" s="30">
        <f>STOCK!K1047</f>
        <v>0</v>
      </c>
      <c r="U552" s="30">
        <v>1</v>
      </c>
      <c r="V552" s="30">
        <f>STOCK!O1047</f>
        <v>0</v>
      </c>
      <c r="X552" s="30">
        <v>0</v>
      </c>
      <c r="Y552" s="30">
        <f t="shared" si="9"/>
        <v>0</v>
      </c>
      <c r="AG552" s="30">
        <f>STOCK!A1047</f>
        <v>0</v>
      </c>
      <c r="AI552" s="30">
        <v>0</v>
      </c>
    </row>
    <row r="553" spans="1:35" x14ac:dyDescent="0.15">
      <c r="A553" s="30">
        <f>STOCK!C1048</f>
        <v>0</v>
      </c>
      <c r="B553" s="30">
        <f>STOCK!D1048</f>
        <v>0</v>
      </c>
      <c r="C553" s="30">
        <f>STOCK!E1048</f>
        <v>0</v>
      </c>
      <c r="D553" s="30">
        <f>STOCK!F1048</f>
        <v>0</v>
      </c>
      <c r="E553" s="30">
        <f>STOCK!G1048</f>
        <v>0</v>
      </c>
      <c r="F553" s="30" t="e">
        <f>STOCK!#REF!</f>
        <v>#REF!</v>
      </c>
      <c r="G553" s="30">
        <f>STOCK!H1048</f>
        <v>0</v>
      </c>
      <c r="H553" s="30" t="e">
        <f>STOCK!#REF!</f>
        <v>#REF!</v>
      </c>
      <c r="I553" s="30">
        <f>STOCK!I1048</f>
        <v>0</v>
      </c>
      <c r="J553" s="30">
        <f>STOCK!J1048</f>
        <v>0</v>
      </c>
      <c r="K553" s="30" t="e">
        <f>STOCK!#REF!</f>
        <v>#REF!</v>
      </c>
      <c r="L553" s="30">
        <f>STOCK!K1048</f>
        <v>0</v>
      </c>
      <c r="U553" s="30">
        <v>1</v>
      </c>
      <c r="V553" s="30">
        <f>STOCK!O1048</f>
        <v>0</v>
      </c>
      <c r="X553" s="30">
        <v>0</v>
      </c>
      <c r="Y553" s="30">
        <f t="shared" si="9"/>
        <v>0</v>
      </c>
      <c r="AG553" s="30">
        <f>STOCK!A1048</f>
        <v>0</v>
      </c>
      <c r="AI553" s="30">
        <v>0</v>
      </c>
    </row>
    <row r="554" spans="1:35" x14ac:dyDescent="0.15">
      <c r="A554" s="30">
        <f>STOCK!C1049</f>
        <v>0</v>
      </c>
      <c r="B554" s="30">
        <f>STOCK!D1049</f>
        <v>0</v>
      </c>
      <c r="C554" s="30">
        <f>STOCK!E1049</f>
        <v>0</v>
      </c>
      <c r="D554" s="30">
        <f>STOCK!F1049</f>
        <v>0</v>
      </c>
      <c r="E554" s="30">
        <f>STOCK!G1049</f>
        <v>0</v>
      </c>
      <c r="F554" s="30" t="e">
        <f>STOCK!#REF!</f>
        <v>#REF!</v>
      </c>
      <c r="G554" s="30">
        <f>STOCK!H1049</f>
        <v>0</v>
      </c>
      <c r="H554" s="30" t="e">
        <f>STOCK!#REF!</f>
        <v>#REF!</v>
      </c>
      <c r="I554" s="30">
        <f>STOCK!I1049</f>
        <v>0</v>
      </c>
      <c r="J554" s="30">
        <f>STOCK!J1049</f>
        <v>0</v>
      </c>
      <c r="K554" s="30" t="e">
        <f>STOCK!#REF!</f>
        <v>#REF!</v>
      </c>
      <c r="L554" s="30">
        <f>STOCK!K1049</f>
        <v>0</v>
      </c>
      <c r="U554" s="30">
        <v>1</v>
      </c>
      <c r="V554" s="30">
        <f>STOCK!O1049</f>
        <v>0</v>
      </c>
      <c r="X554" s="30">
        <v>0</v>
      </c>
      <c r="Y554" s="30">
        <f t="shared" si="9"/>
        <v>0</v>
      </c>
      <c r="AG554" s="30">
        <f>STOCK!A1049</f>
        <v>0</v>
      </c>
      <c r="AI554" s="30">
        <v>0</v>
      </c>
    </row>
    <row r="555" spans="1:35" x14ac:dyDescent="0.15">
      <c r="A555" s="30">
        <f>STOCK!C1050</f>
        <v>0</v>
      </c>
      <c r="B555" s="30">
        <f>STOCK!D1050</f>
        <v>0</v>
      </c>
      <c r="C555" s="30">
        <f>STOCK!E1050</f>
        <v>0</v>
      </c>
      <c r="D555" s="30">
        <f>STOCK!F1050</f>
        <v>0</v>
      </c>
      <c r="E555" s="30">
        <f>STOCK!G1050</f>
        <v>0</v>
      </c>
      <c r="F555" s="30" t="e">
        <f>STOCK!#REF!</f>
        <v>#REF!</v>
      </c>
      <c r="G555" s="30">
        <f>STOCK!H1050</f>
        <v>0</v>
      </c>
      <c r="H555" s="30" t="e">
        <f>STOCK!#REF!</f>
        <v>#REF!</v>
      </c>
      <c r="I555" s="30">
        <f>STOCK!I1050</f>
        <v>0</v>
      </c>
      <c r="J555" s="30">
        <f>STOCK!J1050</f>
        <v>0</v>
      </c>
      <c r="K555" s="30" t="e">
        <f>STOCK!#REF!</f>
        <v>#REF!</v>
      </c>
      <c r="L555" s="30">
        <f>STOCK!K1050</f>
        <v>0</v>
      </c>
      <c r="U555" s="30">
        <v>1</v>
      </c>
      <c r="V555" s="30">
        <f>STOCK!O1050</f>
        <v>0</v>
      </c>
      <c r="X555" s="30">
        <v>0</v>
      </c>
      <c r="Y555" s="30">
        <f t="shared" si="9"/>
        <v>0</v>
      </c>
      <c r="AG555" s="30">
        <f>STOCK!A1050</f>
        <v>0</v>
      </c>
      <c r="AI555" s="30">
        <v>0</v>
      </c>
    </row>
    <row r="556" spans="1:35" x14ac:dyDescent="0.15">
      <c r="A556" s="30">
        <f>STOCK!C1051</f>
        <v>0</v>
      </c>
      <c r="B556" s="30">
        <f>STOCK!D1051</f>
        <v>0</v>
      </c>
      <c r="C556" s="30">
        <f>STOCK!E1051</f>
        <v>0</v>
      </c>
      <c r="D556" s="30">
        <f>STOCK!F1051</f>
        <v>0</v>
      </c>
      <c r="E556" s="30">
        <f>STOCK!G1051</f>
        <v>0</v>
      </c>
      <c r="F556" s="30" t="e">
        <f>STOCK!#REF!</f>
        <v>#REF!</v>
      </c>
      <c r="G556" s="30">
        <f>STOCK!H1051</f>
        <v>0</v>
      </c>
      <c r="H556" s="30" t="e">
        <f>STOCK!#REF!</f>
        <v>#REF!</v>
      </c>
      <c r="I556" s="30">
        <f>STOCK!I1051</f>
        <v>0</v>
      </c>
      <c r="J556" s="30">
        <f>STOCK!J1051</f>
        <v>0</v>
      </c>
      <c r="K556" s="30" t="e">
        <f>STOCK!#REF!</f>
        <v>#REF!</v>
      </c>
      <c r="L556" s="30">
        <f>STOCK!K1051</f>
        <v>0</v>
      </c>
      <c r="U556" s="30">
        <v>1</v>
      </c>
      <c r="V556" s="30">
        <f>STOCK!O1051</f>
        <v>0</v>
      </c>
      <c r="X556" s="30">
        <v>0</v>
      </c>
      <c r="Y556" s="30">
        <f t="shared" si="9"/>
        <v>0</v>
      </c>
      <c r="AG556" s="30">
        <f>STOCK!A1051</f>
        <v>0</v>
      </c>
      <c r="AI556" s="30">
        <v>0</v>
      </c>
    </row>
    <row r="557" spans="1:35" x14ac:dyDescent="0.15">
      <c r="A557" s="30">
        <f>STOCK!C1052</f>
        <v>0</v>
      </c>
      <c r="B557" s="30">
        <f>STOCK!D1052</f>
        <v>0</v>
      </c>
      <c r="C557" s="30">
        <f>STOCK!E1052</f>
        <v>0</v>
      </c>
      <c r="D557" s="30">
        <f>STOCK!F1052</f>
        <v>0</v>
      </c>
      <c r="E557" s="30">
        <f>STOCK!G1052</f>
        <v>0</v>
      </c>
      <c r="F557" s="30" t="e">
        <f>STOCK!#REF!</f>
        <v>#REF!</v>
      </c>
      <c r="G557" s="30">
        <f>STOCK!H1052</f>
        <v>0</v>
      </c>
      <c r="H557" s="30" t="e">
        <f>STOCK!#REF!</f>
        <v>#REF!</v>
      </c>
      <c r="I557" s="30">
        <f>STOCK!I1052</f>
        <v>0</v>
      </c>
      <c r="J557" s="30">
        <f>STOCK!J1052</f>
        <v>0</v>
      </c>
      <c r="K557" s="30" t="e">
        <f>STOCK!#REF!</f>
        <v>#REF!</v>
      </c>
      <c r="L557" s="30">
        <f>STOCK!K1052</f>
        <v>0</v>
      </c>
      <c r="U557" s="30">
        <v>1</v>
      </c>
      <c r="V557" s="30">
        <f>STOCK!O1052</f>
        <v>0</v>
      </c>
      <c r="X557" s="30">
        <v>0</v>
      </c>
      <c r="Y557" s="30">
        <f t="shared" si="9"/>
        <v>0</v>
      </c>
      <c r="AG557" s="30">
        <f>STOCK!A1052</f>
        <v>0</v>
      </c>
      <c r="AI557" s="30">
        <v>0</v>
      </c>
    </row>
    <row r="558" spans="1:35" x14ac:dyDescent="0.15">
      <c r="A558" s="30">
        <f>STOCK!C1053</f>
        <v>0</v>
      </c>
      <c r="B558" s="30">
        <f>STOCK!D1053</f>
        <v>0</v>
      </c>
      <c r="C558" s="30">
        <f>STOCK!E1053</f>
        <v>0</v>
      </c>
      <c r="D558" s="30">
        <f>STOCK!F1053</f>
        <v>0</v>
      </c>
      <c r="E558" s="30">
        <f>STOCK!G1053</f>
        <v>0</v>
      </c>
      <c r="F558" s="30" t="e">
        <f>STOCK!#REF!</f>
        <v>#REF!</v>
      </c>
      <c r="G558" s="30">
        <f>STOCK!H1053</f>
        <v>0</v>
      </c>
      <c r="H558" s="30" t="e">
        <f>STOCK!#REF!</f>
        <v>#REF!</v>
      </c>
      <c r="I558" s="30">
        <f>STOCK!I1053</f>
        <v>0</v>
      </c>
      <c r="J558" s="30">
        <f>STOCK!J1053</f>
        <v>0</v>
      </c>
      <c r="K558" s="30" t="e">
        <f>STOCK!#REF!</f>
        <v>#REF!</v>
      </c>
      <c r="L558" s="30">
        <f>STOCK!K1053</f>
        <v>0</v>
      </c>
      <c r="U558" s="30">
        <v>1</v>
      </c>
      <c r="V558" s="30">
        <f>STOCK!O1053</f>
        <v>0</v>
      </c>
      <c r="X558" s="30">
        <v>0</v>
      </c>
      <c r="Y558" s="30">
        <f t="shared" si="9"/>
        <v>0</v>
      </c>
      <c r="AG558" s="30">
        <f>STOCK!A1053</f>
        <v>0</v>
      </c>
      <c r="AI558" s="30">
        <v>0</v>
      </c>
    </row>
    <row r="559" spans="1:35" x14ac:dyDescent="0.15">
      <c r="A559" s="30">
        <f>STOCK!C1054</f>
        <v>0</v>
      </c>
      <c r="B559" s="30">
        <f>STOCK!D1054</f>
        <v>0</v>
      </c>
      <c r="C559" s="30">
        <f>STOCK!E1054</f>
        <v>0</v>
      </c>
      <c r="D559" s="30">
        <f>STOCK!F1054</f>
        <v>0</v>
      </c>
      <c r="E559" s="30">
        <f>STOCK!G1054</f>
        <v>0</v>
      </c>
      <c r="F559" s="30" t="e">
        <f>STOCK!#REF!</f>
        <v>#REF!</v>
      </c>
      <c r="G559" s="30">
        <f>STOCK!H1054</f>
        <v>0</v>
      </c>
      <c r="H559" s="30" t="e">
        <f>STOCK!#REF!</f>
        <v>#REF!</v>
      </c>
      <c r="I559" s="30">
        <f>STOCK!I1054</f>
        <v>0</v>
      </c>
      <c r="J559" s="30">
        <f>STOCK!J1054</f>
        <v>0</v>
      </c>
      <c r="K559" s="30" t="e">
        <f>STOCK!#REF!</f>
        <v>#REF!</v>
      </c>
      <c r="L559" s="30">
        <f>STOCK!K1054</f>
        <v>0</v>
      </c>
      <c r="U559" s="30">
        <v>1</v>
      </c>
      <c r="V559" s="30">
        <f>STOCK!O1054</f>
        <v>0</v>
      </c>
      <c r="X559" s="30">
        <v>0</v>
      </c>
      <c r="Y559" s="30">
        <f t="shared" si="9"/>
        <v>0</v>
      </c>
      <c r="AG559" s="30">
        <f>STOCK!A1054</f>
        <v>0</v>
      </c>
      <c r="AI559" s="30">
        <v>0</v>
      </c>
    </row>
    <row r="560" spans="1:35" x14ac:dyDescent="0.15">
      <c r="A560" s="30">
        <f>STOCK!C1055</f>
        <v>0</v>
      </c>
      <c r="B560" s="30">
        <f>STOCK!D1055</f>
        <v>0</v>
      </c>
      <c r="C560" s="30">
        <f>STOCK!E1055</f>
        <v>0</v>
      </c>
      <c r="D560" s="30">
        <f>STOCK!F1055</f>
        <v>0</v>
      </c>
      <c r="E560" s="30">
        <f>STOCK!G1055</f>
        <v>0</v>
      </c>
      <c r="F560" s="30" t="e">
        <f>STOCK!#REF!</f>
        <v>#REF!</v>
      </c>
      <c r="G560" s="30">
        <f>STOCK!H1055</f>
        <v>0</v>
      </c>
      <c r="H560" s="30" t="e">
        <f>STOCK!#REF!</f>
        <v>#REF!</v>
      </c>
      <c r="I560" s="30">
        <f>STOCK!I1055</f>
        <v>0</v>
      </c>
      <c r="J560" s="30">
        <f>STOCK!J1055</f>
        <v>0</v>
      </c>
      <c r="K560" s="30" t="e">
        <f>STOCK!#REF!</f>
        <v>#REF!</v>
      </c>
      <c r="L560" s="30">
        <f>STOCK!K1055</f>
        <v>0</v>
      </c>
      <c r="U560" s="30">
        <v>1</v>
      </c>
      <c r="V560" s="30">
        <f>STOCK!O1055</f>
        <v>0</v>
      </c>
      <c r="X560" s="30">
        <v>0</v>
      </c>
      <c r="Y560" s="30">
        <f t="shared" si="9"/>
        <v>0</v>
      </c>
      <c r="AG560" s="30">
        <f>STOCK!A1055</f>
        <v>0</v>
      </c>
      <c r="AI560" s="30">
        <v>0</v>
      </c>
    </row>
    <row r="561" spans="1:35" x14ac:dyDescent="0.15">
      <c r="A561" s="30">
        <f>STOCK!C1056</f>
        <v>0</v>
      </c>
      <c r="B561" s="30">
        <f>STOCK!D1056</f>
        <v>0</v>
      </c>
      <c r="C561" s="30">
        <f>STOCK!E1056</f>
        <v>0</v>
      </c>
      <c r="D561" s="30">
        <f>STOCK!F1056</f>
        <v>0</v>
      </c>
      <c r="E561" s="30">
        <f>STOCK!G1056</f>
        <v>0</v>
      </c>
      <c r="F561" s="30" t="e">
        <f>STOCK!#REF!</f>
        <v>#REF!</v>
      </c>
      <c r="G561" s="30">
        <f>STOCK!H1056</f>
        <v>0</v>
      </c>
      <c r="H561" s="30" t="e">
        <f>STOCK!#REF!</f>
        <v>#REF!</v>
      </c>
      <c r="I561" s="30">
        <f>STOCK!I1056</f>
        <v>0</v>
      </c>
      <c r="J561" s="30">
        <f>STOCK!J1056</f>
        <v>0</v>
      </c>
      <c r="K561" s="30" t="e">
        <f>STOCK!#REF!</f>
        <v>#REF!</v>
      </c>
      <c r="L561" s="30">
        <f>STOCK!K1056</f>
        <v>0</v>
      </c>
      <c r="U561" s="30">
        <v>1</v>
      </c>
      <c r="V561" s="30">
        <f>STOCK!O1056</f>
        <v>0</v>
      </c>
      <c r="X561" s="30">
        <v>0</v>
      </c>
      <c r="Y561" s="30">
        <f t="shared" si="9"/>
        <v>0</v>
      </c>
      <c r="AG561" s="30">
        <f>STOCK!A1056</f>
        <v>0</v>
      </c>
      <c r="AI561" s="30">
        <v>0</v>
      </c>
    </row>
    <row r="562" spans="1:35" x14ac:dyDescent="0.15">
      <c r="A562" s="30">
        <f>STOCK!C1057</f>
        <v>0</v>
      </c>
      <c r="B562" s="30">
        <f>STOCK!D1057</f>
        <v>0</v>
      </c>
      <c r="C562" s="30">
        <f>STOCK!E1057</f>
        <v>0</v>
      </c>
      <c r="D562" s="30">
        <f>STOCK!F1057</f>
        <v>0</v>
      </c>
      <c r="E562" s="30">
        <f>STOCK!G1057</f>
        <v>0</v>
      </c>
      <c r="F562" s="30" t="e">
        <f>STOCK!#REF!</f>
        <v>#REF!</v>
      </c>
      <c r="G562" s="30">
        <f>STOCK!H1057</f>
        <v>0</v>
      </c>
      <c r="H562" s="30" t="e">
        <f>STOCK!#REF!</f>
        <v>#REF!</v>
      </c>
      <c r="I562" s="30">
        <f>STOCK!I1057</f>
        <v>0</v>
      </c>
      <c r="J562" s="30">
        <f>STOCK!J1057</f>
        <v>0</v>
      </c>
      <c r="K562" s="30" t="e">
        <f>STOCK!#REF!</f>
        <v>#REF!</v>
      </c>
      <c r="L562" s="30">
        <f>STOCK!K1057</f>
        <v>0</v>
      </c>
      <c r="U562" s="30">
        <v>1</v>
      </c>
      <c r="V562" s="30">
        <f>STOCK!O1057</f>
        <v>0</v>
      </c>
      <c r="X562" s="30">
        <v>0</v>
      </c>
      <c r="Y562" s="30">
        <f t="shared" si="9"/>
        <v>0</v>
      </c>
      <c r="AG562" s="30">
        <f>STOCK!A1057</f>
        <v>0</v>
      </c>
      <c r="AI562" s="30">
        <v>0</v>
      </c>
    </row>
    <row r="563" spans="1:35" x14ac:dyDescent="0.15">
      <c r="A563" s="30">
        <f>STOCK!C1058</f>
        <v>0</v>
      </c>
      <c r="B563" s="30">
        <f>STOCK!D1058</f>
        <v>0</v>
      </c>
      <c r="C563" s="30">
        <f>STOCK!E1058</f>
        <v>0</v>
      </c>
      <c r="D563" s="30">
        <f>STOCK!F1058</f>
        <v>0</v>
      </c>
      <c r="E563" s="30">
        <f>STOCK!G1058</f>
        <v>0</v>
      </c>
      <c r="F563" s="30" t="e">
        <f>STOCK!#REF!</f>
        <v>#REF!</v>
      </c>
      <c r="G563" s="30">
        <f>STOCK!H1058</f>
        <v>0</v>
      </c>
      <c r="H563" s="30" t="e">
        <f>STOCK!#REF!</f>
        <v>#REF!</v>
      </c>
      <c r="I563" s="30">
        <f>STOCK!I1058</f>
        <v>0</v>
      </c>
      <c r="J563" s="30">
        <f>STOCK!J1058</f>
        <v>0</v>
      </c>
      <c r="K563" s="30" t="e">
        <f>STOCK!#REF!</f>
        <v>#REF!</v>
      </c>
      <c r="L563" s="30">
        <f>STOCK!K1058</f>
        <v>0</v>
      </c>
      <c r="U563" s="30">
        <v>1</v>
      </c>
      <c r="V563" s="30">
        <f>STOCK!O1058</f>
        <v>0</v>
      </c>
      <c r="X563" s="30">
        <v>0</v>
      </c>
      <c r="Y563" s="30">
        <f t="shared" si="9"/>
        <v>0</v>
      </c>
      <c r="AG563" s="30">
        <f>STOCK!A1058</f>
        <v>0</v>
      </c>
      <c r="AI563" s="30">
        <v>0</v>
      </c>
    </row>
    <row r="564" spans="1:35" x14ac:dyDescent="0.15">
      <c r="A564" s="30">
        <f>STOCK!C1059</f>
        <v>0</v>
      </c>
      <c r="B564" s="30">
        <f>STOCK!D1059</f>
        <v>0</v>
      </c>
      <c r="C564" s="30">
        <f>STOCK!E1059</f>
        <v>0</v>
      </c>
      <c r="D564" s="30">
        <f>STOCK!F1059</f>
        <v>0</v>
      </c>
      <c r="E564" s="30">
        <f>STOCK!G1059</f>
        <v>0</v>
      </c>
      <c r="F564" s="30" t="e">
        <f>STOCK!#REF!</f>
        <v>#REF!</v>
      </c>
      <c r="G564" s="30">
        <f>STOCK!H1059</f>
        <v>0</v>
      </c>
      <c r="H564" s="30" t="e">
        <f>STOCK!#REF!</f>
        <v>#REF!</v>
      </c>
      <c r="I564" s="30">
        <f>STOCK!I1059</f>
        <v>0</v>
      </c>
      <c r="J564" s="30">
        <f>STOCK!J1059</f>
        <v>0</v>
      </c>
      <c r="K564" s="30" t="e">
        <f>STOCK!#REF!</f>
        <v>#REF!</v>
      </c>
      <c r="L564" s="30">
        <f>STOCK!K1059</f>
        <v>0</v>
      </c>
      <c r="U564" s="30">
        <v>1</v>
      </c>
      <c r="V564" s="30">
        <f>STOCK!O1059</f>
        <v>0</v>
      </c>
      <c r="X564" s="30">
        <v>0</v>
      </c>
      <c r="Y564" s="30">
        <f t="shared" si="9"/>
        <v>0</v>
      </c>
      <c r="AG564" s="30">
        <f>STOCK!A1059</f>
        <v>0</v>
      </c>
      <c r="AI564" s="30">
        <v>0</v>
      </c>
    </row>
    <row r="565" spans="1:35" x14ac:dyDescent="0.15">
      <c r="A565" s="30">
        <f>STOCK!C1060</f>
        <v>0</v>
      </c>
      <c r="B565" s="30">
        <f>STOCK!D1060</f>
        <v>0</v>
      </c>
      <c r="C565" s="30">
        <f>STOCK!E1060</f>
        <v>0</v>
      </c>
      <c r="D565" s="30">
        <f>STOCK!F1060</f>
        <v>0</v>
      </c>
      <c r="E565" s="30">
        <f>STOCK!G1060</f>
        <v>0</v>
      </c>
      <c r="F565" s="30" t="e">
        <f>STOCK!#REF!</f>
        <v>#REF!</v>
      </c>
      <c r="G565" s="30">
        <f>STOCK!H1060</f>
        <v>0</v>
      </c>
      <c r="H565" s="30" t="e">
        <f>STOCK!#REF!</f>
        <v>#REF!</v>
      </c>
      <c r="I565" s="30">
        <f>STOCK!I1060</f>
        <v>0</v>
      </c>
      <c r="J565" s="30">
        <f>STOCK!J1060</f>
        <v>0</v>
      </c>
      <c r="K565" s="30" t="e">
        <f>STOCK!#REF!</f>
        <v>#REF!</v>
      </c>
      <c r="L565" s="30">
        <f>STOCK!K1060</f>
        <v>0</v>
      </c>
      <c r="U565" s="30">
        <v>1</v>
      </c>
      <c r="V565" s="30">
        <f>STOCK!O1060</f>
        <v>0</v>
      </c>
      <c r="X565" s="30">
        <v>0</v>
      </c>
      <c r="Y565" s="30">
        <f t="shared" si="9"/>
        <v>0</v>
      </c>
      <c r="AG565" s="30">
        <f>STOCK!A1060</f>
        <v>0</v>
      </c>
      <c r="AI565" s="30">
        <v>0</v>
      </c>
    </row>
    <row r="566" spans="1:35" x14ac:dyDescent="0.15">
      <c r="A566" s="30">
        <f>STOCK!C1061</f>
        <v>0</v>
      </c>
      <c r="B566" s="30">
        <f>STOCK!D1061</f>
        <v>0</v>
      </c>
      <c r="C566" s="30">
        <f>STOCK!E1061</f>
        <v>0</v>
      </c>
      <c r="D566" s="30">
        <f>STOCK!F1061</f>
        <v>0</v>
      </c>
      <c r="E566" s="30">
        <f>STOCK!G1061</f>
        <v>0</v>
      </c>
      <c r="F566" s="30" t="e">
        <f>STOCK!#REF!</f>
        <v>#REF!</v>
      </c>
      <c r="G566" s="30">
        <f>STOCK!H1061</f>
        <v>0</v>
      </c>
      <c r="H566" s="30" t="e">
        <f>STOCK!#REF!</f>
        <v>#REF!</v>
      </c>
      <c r="I566" s="30">
        <f>STOCK!I1061</f>
        <v>0</v>
      </c>
      <c r="J566" s="30">
        <f>STOCK!J1061</f>
        <v>0</v>
      </c>
      <c r="K566" s="30" t="e">
        <f>STOCK!#REF!</f>
        <v>#REF!</v>
      </c>
      <c r="L566" s="30">
        <f>STOCK!K1061</f>
        <v>0</v>
      </c>
      <c r="U566" s="30">
        <v>1</v>
      </c>
      <c r="V566" s="30">
        <f>STOCK!O1061</f>
        <v>0</v>
      </c>
      <c r="X566" s="30">
        <v>0</v>
      </c>
      <c r="Y566" s="30">
        <f t="shared" si="9"/>
        <v>0</v>
      </c>
      <c r="AG566" s="30">
        <f>STOCK!A1061</f>
        <v>0</v>
      </c>
      <c r="AI566" s="30">
        <v>0</v>
      </c>
    </row>
    <row r="567" spans="1:35" x14ac:dyDescent="0.15">
      <c r="A567" s="30">
        <f>STOCK!C1062</f>
        <v>0</v>
      </c>
      <c r="B567" s="30">
        <f>STOCK!D1062</f>
        <v>0</v>
      </c>
      <c r="C567" s="30">
        <f>STOCK!E1062</f>
        <v>0</v>
      </c>
      <c r="D567" s="30">
        <f>STOCK!F1062</f>
        <v>0</v>
      </c>
      <c r="E567" s="30">
        <f>STOCK!G1062</f>
        <v>0</v>
      </c>
      <c r="F567" s="30" t="e">
        <f>STOCK!#REF!</f>
        <v>#REF!</v>
      </c>
      <c r="G567" s="30">
        <f>STOCK!H1062</f>
        <v>0</v>
      </c>
      <c r="H567" s="30" t="e">
        <f>STOCK!#REF!</f>
        <v>#REF!</v>
      </c>
      <c r="I567" s="30">
        <f>STOCK!I1062</f>
        <v>0</v>
      </c>
      <c r="J567" s="30">
        <f>STOCK!J1062</f>
        <v>0</v>
      </c>
      <c r="K567" s="30" t="e">
        <f>STOCK!#REF!</f>
        <v>#REF!</v>
      </c>
      <c r="L567" s="30">
        <f>STOCK!K1062</f>
        <v>0</v>
      </c>
      <c r="U567" s="30">
        <v>1</v>
      </c>
      <c r="V567" s="30">
        <f>STOCK!O1062</f>
        <v>0</v>
      </c>
      <c r="X567" s="30">
        <v>0</v>
      </c>
      <c r="Y567" s="30">
        <f t="shared" si="9"/>
        <v>0</v>
      </c>
      <c r="AG567" s="30">
        <f>STOCK!A1062</f>
        <v>0</v>
      </c>
      <c r="AI567" s="30">
        <v>0</v>
      </c>
    </row>
    <row r="568" spans="1:35" x14ac:dyDescent="0.15">
      <c r="A568" s="30">
        <f>STOCK!C1063</f>
        <v>0</v>
      </c>
      <c r="B568" s="30">
        <f>STOCK!D1063</f>
        <v>0</v>
      </c>
      <c r="C568" s="30">
        <f>STOCK!E1063</f>
        <v>0</v>
      </c>
      <c r="D568" s="30">
        <f>STOCK!F1063</f>
        <v>0</v>
      </c>
      <c r="E568" s="30">
        <f>STOCK!G1063</f>
        <v>0</v>
      </c>
      <c r="F568" s="30" t="e">
        <f>STOCK!#REF!</f>
        <v>#REF!</v>
      </c>
      <c r="G568" s="30">
        <f>STOCK!H1063</f>
        <v>0</v>
      </c>
      <c r="H568" s="30" t="e">
        <f>STOCK!#REF!</f>
        <v>#REF!</v>
      </c>
      <c r="I568" s="30">
        <f>STOCK!I1063</f>
        <v>0</v>
      </c>
      <c r="J568" s="30">
        <f>STOCK!J1063</f>
        <v>0</v>
      </c>
      <c r="K568" s="30" t="e">
        <f>STOCK!#REF!</f>
        <v>#REF!</v>
      </c>
      <c r="L568" s="30">
        <f>STOCK!K1063</f>
        <v>0</v>
      </c>
      <c r="U568" s="30">
        <v>1</v>
      </c>
      <c r="V568" s="30">
        <f>STOCK!O1063</f>
        <v>0</v>
      </c>
      <c r="X568" s="30">
        <v>0</v>
      </c>
      <c r="Y568" s="30">
        <f t="shared" si="9"/>
        <v>0</v>
      </c>
      <c r="AG568" s="30">
        <f>STOCK!A1063</f>
        <v>0</v>
      </c>
      <c r="AI568" s="30">
        <v>0</v>
      </c>
    </row>
    <row r="569" spans="1:35" x14ac:dyDescent="0.15">
      <c r="A569" s="30">
        <f>STOCK!C1064</f>
        <v>0</v>
      </c>
      <c r="B569" s="30">
        <f>STOCK!D1064</f>
        <v>0</v>
      </c>
      <c r="C569" s="30">
        <f>STOCK!E1064</f>
        <v>0</v>
      </c>
      <c r="D569" s="30">
        <f>STOCK!F1064</f>
        <v>0</v>
      </c>
      <c r="E569" s="30">
        <f>STOCK!G1064</f>
        <v>0</v>
      </c>
      <c r="F569" s="30" t="e">
        <f>STOCK!#REF!</f>
        <v>#REF!</v>
      </c>
      <c r="G569" s="30">
        <f>STOCK!H1064</f>
        <v>0</v>
      </c>
      <c r="H569" s="30" t="e">
        <f>STOCK!#REF!</f>
        <v>#REF!</v>
      </c>
      <c r="I569" s="30">
        <f>STOCK!I1064</f>
        <v>0</v>
      </c>
      <c r="J569" s="30">
        <f>STOCK!J1064</f>
        <v>0</v>
      </c>
      <c r="K569" s="30" t="e">
        <f>STOCK!#REF!</f>
        <v>#REF!</v>
      </c>
      <c r="L569" s="30">
        <f>STOCK!K1064</f>
        <v>0</v>
      </c>
      <c r="U569" s="30">
        <v>1</v>
      </c>
      <c r="V569" s="30">
        <f>STOCK!O1064</f>
        <v>0</v>
      </c>
      <c r="X569" s="30">
        <v>0</v>
      </c>
      <c r="Y569" s="30">
        <f t="shared" si="9"/>
        <v>0</v>
      </c>
      <c r="AG569" s="30">
        <f>STOCK!A1064</f>
        <v>0</v>
      </c>
      <c r="AI569" s="30">
        <v>0</v>
      </c>
    </row>
    <row r="570" spans="1:35" x14ac:dyDescent="0.15">
      <c r="A570" s="30">
        <f>STOCK!C1065</f>
        <v>0</v>
      </c>
      <c r="B570" s="30">
        <f>STOCK!D1065</f>
        <v>0</v>
      </c>
      <c r="C570" s="30">
        <f>STOCK!E1065</f>
        <v>0</v>
      </c>
      <c r="D570" s="30">
        <f>STOCK!F1065</f>
        <v>0</v>
      </c>
      <c r="E570" s="30">
        <f>STOCK!G1065</f>
        <v>0</v>
      </c>
      <c r="F570" s="30" t="e">
        <f>STOCK!#REF!</f>
        <v>#REF!</v>
      </c>
      <c r="G570" s="30">
        <f>STOCK!H1065</f>
        <v>0</v>
      </c>
      <c r="H570" s="30" t="e">
        <f>STOCK!#REF!</f>
        <v>#REF!</v>
      </c>
      <c r="I570" s="30">
        <f>STOCK!I1065</f>
        <v>0</v>
      </c>
      <c r="J570" s="30">
        <f>STOCK!J1065</f>
        <v>0</v>
      </c>
      <c r="K570" s="30" t="e">
        <f>STOCK!#REF!</f>
        <v>#REF!</v>
      </c>
      <c r="L570" s="30">
        <f>STOCK!K1065</f>
        <v>0</v>
      </c>
      <c r="U570" s="30">
        <v>1</v>
      </c>
      <c r="V570" s="30">
        <f>STOCK!O1065</f>
        <v>0</v>
      </c>
      <c r="X570" s="30">
        <v>0</v>
      </c>
      <c r="Y570" s="30">
        <f t="shared" si="9"/>
        <v>0</v>
      </c>
      <c r="AG570" s="30">
        <f>STOCK!A1065</f>
        <v>0</v>
      </c>
      <c r="AI570" s="30">
        <v>0</v>
      </c>
    </row>
    <row r="571" spans="1:35" x14ac:dyDescent="0.15">
      <c r="A571" s="30">
        <f>STOCK!C1066</f>
        <v>0</v>
      </c>
      <c r="B571" s="30">
        <f>STOCK!D1066</f>
        <v>0</v>
      </c>
      <c r="C571" s="30">
        <f>STOCK!E1066</f>
        <v>0</v>
      </c>
      <c r="D571" s="30">
        <f>STOCK!F1066</f>
        <v>0</v>
      </c>
      <c r="E571" s="30">
        <f>STOCK!G1066</f>
        <v>0</v>
      </c>
      <c r="F571" s="30" t="e">
        <f>STOCK!#REF!</f>
        <v>#REF!</v>
      </c>
      <c r="G571" s="30">
        <f>STOCK!H1066</f>
        <v>0</v>
      </c>
      <c r="H571" s="30" t="e">
        <f>STOCK!#REF!</f>
        <v>#REF!</v>
      </c>
      <c r="I571" s="30">
        <f>STOCK!I1066</f>
        <v>0</v>
      </c>
      <c r="J571" s="30">
        <f>STOCK!J1066</f>
        <v>0</v>
      </c>
      <c r="K571" s="30" t="e">
        <f>STOCK!#REF!</f>
        <v>#REF!</v>
      </c>
      <c r="L571" s="30">
        <f>STOCK!K1066</f>
        <v>0</v>
      </c>
      <c r="U571" s="30">
        <v>1</v>
      </c>
      <c r="V571" s="30">
        <f>STOCK!O1066</f>
        <v>0</v>
      </c>
      <c r="X571" s="30">
        <v>0</v>
      </c>
      <c r="Y571" s="30">
        <f t="shared" si="9"/>
        <v>0</v>
      </c>
      <c r="AG571" s="30">
        <f>STOCK!A1066</f>
        <v>0</v>
      </c>
      <c r="AI571" s="30">
        <v>0</v>
      </c>
    </row>
    <row r="572" spans="1:35" x14ac:dyDescent="0.15">
      <c r="A572" s="30">
        <f>STOCK!C1067</f>
        <v>0</v>
      </c>
      <c r="B572" s="30">
        <f>STOCK!D1067</f>
        <v>0</v>
      </c>
      <c r="C572" s="30">
        <f>STOCK!E1067</f>
        <v>0</v>
      </c>
      <c r="D572" s="30">
        <f>STOCK!F1067</f>
        <v>0</v>
      </c>
      <c r="E572" s="30">
        <f>STOCK!G1067</f>
        <v>0</v>
      </c>
      <c r="F572" s="30" t="e">
        <f>STOCK!#REF!</f>
        <v>#REF!</v>
      </c>
      <c r="G572" s="30">
        <f>STOCK!H1067</f>
        <v>0</v>
      </c>
      <c r="H572" s="30" t="e">
        <f>STOCK!#REF!</f>
        <v>#REF!</v>
      </c>
      <c r="I572" s="30">
        <f>STOCK!I1067</f>
        <v>0</v>
      </c>
      <c r="J572" s="30">
        <f>STOCK!J1067</f>
        <v>0</v>
      </c>
      <c r="K572" s="30" t="e">
        <f>STOCK!#REF!</f>
        <v>#REF!</v>
      </c>
      <c r="L572" s="30">
        <f>STOCK!K1067</f>
        <v>0</v>
      </c>
      <c r="U572" s="30">
        <v>1</v>
      </c>
      <c r="V572" s="30">
        <f>STOCK!O1067</f>
        <v>0</v>
      </c>
      <c r="X572" s="30">
        <v>0</v>
      </c>
      <c r="Y572" s="30">
        <f t="shared" si="9"/>
        <v>0</v>
      </c>
      <c r="AG572" s="30">
        <f>STOCK!A1067</f>
        <v>0</v>
      </c>
      <c r="AI572" s="30">
        <v>0</v>
      </c>
    </row>
    <row r="573" spans="1:35" x14ac:dyDescent="0.15">
      <c r="A573" s="30">
        <f>STOCK!C1068</f>
        <v>0</v>
      </c>
      <c r="B573" s="30">
        <f>STOCK!D1068</f>
        <v>0</v>
      </c>
      <c r="C573" s="30">
        <f>STOCK!E1068</f>
        <v>0</v>
      </c>
      <c r="D573" s="30">
        <f>STOCK!F1068</f>
        <v>0</v>
      </c>
      <c r="E573" s="30">
        <f>STOCK!G1068</f>
        <v>0</v>
      </c>
      <c r="F573" s="30" t="e">
        <f>STOCK!#REF!</f>
        <v>#REF!</v>
      </c>
      <c r="G573" s="30">
        <f>STOCK!H1068</f>
        <v>0</v>
      </c>
      <c r="H573" s="30" t="e">
        <f>STOCK!#REF!</f>
        <v>#REF!</v>
      </c>
      <c r="I573" s="30">
        <f>STOCK!I1068</f>
        <v>0</v>
      </c>
      <c r="J573" s="30">
        <f>STOCK!J1068</f>
        <v>0</v>
      </c>
      <c r="K573" s="30" t="e">
        <f>STOCK!#REF!</f>
        <v>#REF!</v>
      </c>
      <c r="L573" s="30">
        <f>STOCK!K1068</f>
        <v>0</v>
      </c>
      <c r="U573" s="30">
        <v>1</v>
      </c>
      <c r="V573" s="30">
        <f>STOCK!O1068</f>
        <v>0</v>
      </c>
      <c r="X573" s="30">
        <v>0</v>
      </c>
      <c r="Y573" s="30">
        <f t="shared" si="9"/>
        <v>0</v>
      </c>
      <c r="AG573" s="30">
        <f>STOCK!A1068</f>
        <v>0</v>
      </c>
      <c r="AI573" s="30">
        <v>0</v>
      </c>
    </row>
    <row r="574" spans="1:35" x14ac:dyDescent="0.15">
      <c r="A574" s="30">
        <f>STOCK!C1069</f>
        <v>0</v>
      </c>
      <c r="B574" s="30">
        <f>STOCK!D1069</f>
        <v>0</v>
      </c>
      <c r="C574" s="30">
        <f>STOCK!E1069</f>
        <v>0</v>
      </c>
      <c r="D574" s="30">
        <f>STOCK!F1069</f>
        <v>0</v>
      </c>
      <c r="E574" s="30">
        <f>STOCK!G1069</f>
        <v>0</v>
      </c>
      <c r="F574" s="30" t="e">
        <f>STOCK!#REF!</f>
        <v>#REF!</v>
      </c>
      <c r="G574" s="30">
        <f>STOCK!H1069</f>
        <v>0</v>
      </c>
      <c r="H574" s="30" t="e">
        <f>STOCK!#REF!</f>
        <v>#REF!</v>
      </c>
      <c r="I574" s="30">
        <f>STOCK!I1069</f>
        <v>0</v>
      </c>
      <c r="J574" s="30">
        <f>STOCK!J1069</f>
        <v>0</v>
      </c>
      <c r="K574" s="30" t="e">
        <f>STOCK!#REF!</f>
        <v>#REF!</v>
      </c>
      <c r="L574" s="30">
        <f>STOCK!K1069</f>
        <v>0</v>
      </c>
      <c r="U574" s="30">
        <v>1</v>
      </c>
      <c r="V574" s="30">
        <f>STOCK!O1069</f>
        <v>0</v>
      </c>
      <c r="X574" s="30">
        <v>0</v>
      </c>
      <c r="Y574" s="30">
        <f t="shared" si="9"/>
        <v>0</v>
      </c>
      <c r="AG574" s="30">
        <f>STOCK!A1069</f>
        <v>0</v>
      </c>
      <c r="AI574" s="30">
        <v>0</v>
      </c>
    </row>
    <row r="575" spans="1:35" x14ac:dyDescent="0.15">
      <c r="A575" s="30">
        <f>STOCK!C1070</f>
        <v>0</v>
      </c>
      <c r="B575" s="30">
        <f>STOCK!D1070</f>
        <v>0</v>
      </c>
      <c r="C575" s="30">
        <f>STOCK!E1070</f>
        <v>0</v>
      </c>
      <c r="D575" s="30">
        <f>STOCK!F1070</f>
        <v>0</v>
      </c>
      <c r="E575" s="30">
        <f>STOCK!G1070</f>
        <v>0</v>
      </c>
      <c r="F575" s="30" t="e">
        <f>STOCK!#REF!</f>
        <v>#REF!</v>
      </c>
      <c r="G575" s="30">
        <f>STOCK!H1070</f>
        <v>0</v>
      </c>
      <c r="H575" s="30" t="e">
        <f>STOCK!#REF!</f>
        <v>#REF!</v>
      </c>
      <c r="I575" s="30">
        <f>STOCK!I1070</f>
        <v>0</v>
      </c>
      <c r="J575" s="30">
        <f>STOCK!J1070</f>
        <v>0</v>
      </c>
      <c r="K575" s="30" t="e">
        <f>STOCK!#REF!</f>
        <v>#REF!</v>
      </c>
      <c r="L575" s="30">
        <f>STOCK!K1070</f>
        <v>0</v>
      </c>
      <c r="U575" s="30">
        <v>1</v>
      </c>
      <c r="V575" s="30">
        <f>STOCK!O1070</f>
        <v>0</v>
      </c>
      <c r="X575" s="30">
        <v>0</v>
      </c>
      <c r="Y575" s="30">
        <f t="shared" si="9"/>
        <v>0</v>
      </c>
      <c r="AG575" s="30">
        <f>STOCK!A1070</f>
        <v>0</v>
      </c>
      <c r="AI575" s="30">
        <v>0</v>
      </c>
    </row>
    <row r="576" spans="1:35" x14ac:dyDescent="0.15">
      <c r="A576" s="30">
        <f>STOCK!C1071</f>
        <v>0</v>
      </c>
      <c r="B576" s="30">
        <f>STOCK!D1071</f>
        <v>0</v>
      </c>
      <c r="C576" s="30">
        <f>STOCK!E1071</f>
        <v>0</v>
      </c>
      <c r="D576" s="30">
        <f>STOCK!F1071</f>
        <v>0</v>
      </c>
      <c r="E576" s="30">
        <f>STOCK!G1071</f>
        <v>0</v>
      </c>
      <c r="F576" s="30" t="e">
        <f>STOCK!#REF!</f>
        <v>#REF!</v>
      </c>
      <c r="G576" s="30">
        <f>STOCK!H1071</f>
        <v>0</v>
      </c>
      <c r="H576" s="30" t="e">
        <f>STOCK!#REF!</f>
        <v>#REF!</v>
      </c>
      <c r="I576" s="30">
        <f>STOCK!I1071</f>
        <v>0</v>
      </c>
      <c r="J576" s="30">
        <f>STOCK!J1071</f>
        <v>0</v>
      </c>
      <c r="K576" s="30" t="e">
        <f>STOCK!#REF!</f>
        <v>#REF!</v>
      </c>
      <c r="L576" s="30">
        <f>STOCK!K1071</f>
        <v>0</v>
      </c>
      <c r="U576" s="30">
        <v>1</v>
      </c>
      <c r="V576" s="30">
        <f>STOCK!O1071</f>
        <v>0</v>
      </c>
      <c r="X576" s="30">
        <v>0</v>
      </c>
      <c r="Y576" s="30">
        <f t="shared" si="9"/>
        <v>0</v>
      </c>
      <c r="AG576" s="30">
        <f>STOCK!A1071</f>
        <v>0</v>
      </c>
      <c r="AI576" s="30">
        <v>0</v>
      </c>
    </row>
    <row r="577" spans="1:35" x14ac:dyDescent="0.15">
      <c r="A577" s="30">
        <f>STOCK!C1072</f>
        <v>0</v>
      </c>
      <c r="B577" s="30">
        <f>STOCK!D1072</f>
        <v>0</v>
      </c>
      <c r="C577" s="30">
        <f>STOCK!E1072</f>
        <v>0</v>
      </c>
      <c r="D577" s="30">
        <f>STOCK!F1072</f>
        <v>0</v>
      </c>
      <c r="E577" s="30">
        <f>STOCK!G1072</f>
        <v>0</v>
      </c>
      <c r="F577" s="30" t="e">
        <f>STOCK!#REF!</f>
        <v>#REF!</v>
      </c>
      <c r="G577" s="30">
        <f>STOCK!H1072</f>
        <v>0</v>
      </c>
      <c r="H577" s="30" t="e">
        <f>STOCK!#REF!</f>
        <v>#REF!</v>
      </c>
      <c r="I577" s="30">
        <f>STOCK!I1072</f>
        <v>0</v>
      </c>
      <c r="J577" s="30">
        <f>STOCK!J1072</f>
        <v>0</v>
      </c>
      <c r="K577" s="30" t="e">
        <f>STOCK!#REF!</f>
        <v>#REF!</v>
      </c>
      <c r="L577" s="30">
        <f>STOCK!K1072</f>
        <v>0</v>
      </c>
      <c r="U577" s="30">
        <v>1</v>
      </c>
      <c r="V577" s="30">
        <f>STOCK!O1072</f>
        <v>0</v>
      </c>
      <c r="X577" s="30">
        <v>0</v>
      </c>
      <c r="Y577" s="30">
        <f t="shared" si="9"/>
        <v>0</v>
      </c>
      <c r="AG577" s="30">
        <f>STOCK!A1072</f>
        <v>0</v>
      </c>
      <c r="AI577" s="30">
        <v>0</v>
      </c>
    </row>
    <row r="578" spans="1:35" x14ac:dyDescent="0.15">
      <c r="A578" s="30">
        <f>STOCK!C1073</f>
        <v>0</v>
      </c>
      <c r="B578" s="30">
        <f>STOCK!D1073</f>
        <v>0</v>
      </c>
      <c r="C578" s="30">
        <f>STOCK!E1073</f>
        <v>0</v>
      </c>
      <c r="D578" s="30">
        <f>STOCK!F1073</f>
        <v>0</v>
      </c>
      <c r="E578" s="30">
        <f>STOCK!G1073</f>
        <v>0</v>
      </c>
      <c r="F578" s="30" t="e">
        <f>STOCK!#REF!</f>
        <v>#REF!</v>
      </c>
      <c r="G578" s="30">
        <f>STOCK!H1073</f>
        <v>0</v>
      </c>
      <c r="H578" s="30" t="e">
        <f>STOCK!#REF!</f>
        <v>#REF!</v>
      </c>
      <c r="I578" s="30">
        <f>STOCK!I1073</f>
        <v>0</v>
      </c>
      <c r="J578" s="30">
        <f>STOCK!J1073</f>
        <v>0</v>
      </c>
      <c r="K578" s="30" t="e">
        <f>STOCK!#REF!</f>
        <v>#REF!</v>
      </c>
      <c r="L578" s="30">
        <f>STOCK!K1073</f>
        <v>0</v>
      </c>
      <c r="U578" s="30">
        <v>1</v>
      </c>
      <c r="V578" s="30">
        <f>STOCK!O1073</f>
        <v>0</v>
      </c>
      <c r="X578" s="30">
        <v>0</v>
      </c>
      <c r="Y578" s="30">
        <f t="shared" si="9"/>
        <v>0</v>
      </c>
      <c r="AG578" s="30">
        <f>STOCK!A1073</f>
        <v>0</v>
      </c>
      <c r="AI578" s="30">
        <v>0</v>
      </c>
    </row>
    <row r="579" spans="1:35" x14ac:dyDescent="0.15">
      <c r="A579" s="30">
        <f>STOCK!C1074</f>
        <v>0</v>
      </c>
      <c r="B579" s="30">
        <f>STOCK!D1074</f>
        <v>0</v>
      </c>
      <c r="C579" s="30">
        <f>STOCK!E1074</f>
        <v>0</v>
      </c>
      <c r="D579" s="30">
        <f>STOCK!F1074</f>
        <v>0</v>
      </c>
      <c r="E579" s="30">
        <f>STOCK!G1074</f>
        <v>0</v>
      </c>
      <c r="F579" s="30" t="e">
        <f>STOCK!#REF!</f>
        <v>#REF!</v>
      </c>
      <c r="G579" s="30">
        <f>STOCK!H1074</f>
        <v>0</v>
      </c>
      <c r="H579" s="30" t="e">
        <f>STOCK!#REF!</f>
        <v>#REF!</v>
      </c>
      <c r="I579" s="30">
        <f>STOCK!I1074</f>
        <v>0</v>
      </c>
      <c r="J579" s="30">
        <f>STOCK!J1074</f>
        <v>0</v>
      </c>
      <c r="K579" s="30" t="e">
        <f>STOCK!#REF!</f>
        <v>#REF!</v>
      </c>
      <c r="L579" s="30">
        <f>STOCK!K1074</f>
        <v>0</v>
      </c>
      <c r="U579" s="30">
        <v>1</v>
      </c>
      <c r="V579" s="30">
        <f>STOCK!O1074</f>
        <v>0</v>
      </c>
      <c r="X579" s="30">
        <v>0</v>
      </c>
      <c r="Y579" s="30">
        <f t="shared" si="9"/>
        <v>0</v>
      </c>
      <c r="AG579" s="30">
        <f>STOCK!A1074</f>
        <v>0</v>
      </c>
      <c r="AI579" s="30">
        <v>0</v>
      </c>
    </row>
    <row r="580" spans="1:35" x14ac:dyDescent="0.15">
      <c r="A580" s="30">
        <f>STOCK!C1075</f>
        <v>0</v>
      </c>
      <c r="B580" s="30">
        <f>STOCK!D1075</f>
        <v>0</v>
      </c>
      <c r="C580" s="30">
        <f>STOCK!E1075</f>
        <v>0</v>
      </c>
      <c r="D580" s="30">
        <f>STOCK!F1075</f>
        <v>0</v>
      </c>
      <c r="E580" s="30">
        <f>STOCK!G1075</f>
        <v>0</v>
      </c>
      <c r="F580" s="30" t="e">
        <f>STOCK!#REF!</f>
        <v>#REF!</v>
      </c>
      <c r="G580" s="30">
        <f>STOCK!H1075</f>
        <v>0</v>
      </c>
      <c r="H580" s="30" t="e">
        <f>STOCK!#REF!</f>
        <v>#REF!</v>
      </c>
      <c r="I580" s="30">
        <f>STOCK!I1075</f>
        <v>0</v>
      </c>
      <c r="J580" s="30">
        <f>STOCK!J1075</f>
        <v>0</v>
      </c>
      <c r="K580" s="30" t="e">
        <f>STOCK!#REF!</f>
        <v>#REF!</v>
      </c>
      <c r="L580" s="30">
        <f>STOCK!K1075</f>
        <v>0</v>
      </c>
      <c r="U580" s="30">
        <v>1</v>
      </c>
      <c r="V580" s="30">
        <f>STOCK!O1075</f>
        <v>0</v>
      </c>
      <c r="X580" s="30">
        <v>0</v>
      </c>
      <c r="Y580" s="30">
        <f t="shared" si="9"/>
        <v>0</v>
      </c>
      <c r="AG580" s="30">
        <f>STOCK!A1075</f>
        <v>0</v>
      </c>
      <c r="AI580" s="30">
        <v>0</v>
      </c>
    </row>
    <row r="581" spans="1:35" x14ac:dyDescent="0.15">
      <c r="A581" s="30">
        <f>STOCK!C1076</f>
        <v>0</v>
      </c>
      <c r="B581" s="30">
        <f>STOCK!D1076</f>
        <v>0</v>
      </c>
      <c r="C581" s="30">
        <f>STOCK!E1076</f>
        <v>0</v>
      </c>
      <c r="D581" s="30">
        <f>STOCK!F1076</f>
        <v>0</v>
      </c>
      <c r="E581" s="30">
        <f>STOCK!G1076</f>
        <v>0</v>
      </c>
      <c r="F581" s="30" t="e">
        <f>STOCK!#REF!</f>
        <v>#REF!</v>
      </c>
      <c r="G581" s="30">
        <f>STOCK!H1076</f>
        <v>0</v>
      </c>
      <c r="H581" s="30" t="e">
        <f>STOCK!#REF!</f>
        <v>#REF!</v>
      </c>
      <c r="I581" s="30">
        <f>STOCK!I1076</f>
        <v>0</v>
      </c>
      <c r="J581" s="30">
        <f>STOCK!J1076</f>
        <v>0</v>
      </c>
      <c r="K581" s="30" t="e">
        <f>STOCK!#REF!</f>
        <v>#REF!</v>
      </c>
      <c r="L581" s="30">
        <f>STOCK!K1076</f>
        <v>0</v>
      </c>
      <c r="U581" s="30">
        <v>1</v>
      </c>
      <c r="V581" s="30">
        <f>STOCK!O1076</f>
        <v>0</v>
      </c>
      <c r="X581" s="30">
        <v>0</v>
      </c>
      <c r="Y581" s="30">
        <f t="shared" si="9"/>
        <v>0</v>
      </c>
      <c r="AG581" s="30">
        <f>STOCK!A1076</f>
        <v>0</v>
      </c>
      <c r="AI581" s="30">
        <v>0</v>
      </c>
    </row>
    <row r="582" spans="1:35" x14ac:dyDescent="0.15">
      <c r="A582" s="30">
        <f>STOCK!C1077</f>
        <v>0</v>
      </c>
      <c r="B582" s="30">
        <f>STOCK!D1077</f>
        <v>0</v>
      </c>
      <c r="C582" s="30">
        <f>STOCK!E1077</f>
        <v>0</v>
      </c>
      <c r="D582" s="30">
        <f>STOCK!F1077</f>
        <v>0</v>
      </c>
      <c r="E582" s="30">
        <f>STOCK!G1077</f>
        <v>0</v>
      </c>
      <c r="F582" s="30" t="e">
        <f>STOCK!#REF!</f>
        <v>#REF!</v>
      </c>
      <c r="G582" s="30">
        <f>STOCK!H1077</f>
        <v>0</v>
      </c>
      <c r="H582" s="30" t="e">
        <f>STOCK!#REF!</f>
        <v>#REF!</v>
      </c>
      <c r="I582" s="30">
        <f>STOCK!I1077</f>
        <v>0</v>
      </c>
      <c r="J582" s="30">
        <f>STOCK!J1077</f>
        <v>0</v>
      </c>
      <c r="K582" s="30" t="e">
        <f>STOCK!#REF!</f>
        <v>#REF!</v>
      </c>
      <c r="L582" s="30">
        <f>STOCK!K1077</f>
        <v>0</v>
      </c>
      <c r="U582" s="30">
        <v>1</v>
      </c>
      <c r="V582" s="30">
        <f>STOCK!O1077</f>
        <v>0</v>
      </c>
      <c r="X582" s="30">
        <v>0</v>
      </c>
      <c r="Y582" s="30">
        <f t="shared" ref="Y582:Y587" si="10">IF(V582&gt;0,1,0)</f>
        <v>0</v>
      </c>
      <c r="AG582" s="30">
        <f>STOCK!A1077</f>
        <v>0</v>
      </c>
      <c r="AI582" s="30">
        <v>0</v>
      </c>
    </row>
    <row r="583" spans="1:35" x14ac:dyDescent="0.15">
      <c r="A583" s="30">
        <f>STOCK!C1078</f>
        <v>0</v>
      </c>
      <c r="B583" s="30">
        <f>STOCK!D1078</f>
        <v>0</v>
      </c>
      <c r="C583" s="30">
        <f>STOCK!E1078</f>
        <v>0</v>
      </c>
      <c r="D583" s="30">
        <f>STOCK!F1078</f>
        <v>0</v>
      </c>
      <c r="E583" s="30">
        <f>STOCK!G1078</f>
        <v>0</v>
      </c>
      <c r="F583" s="30" t="e">
        <f>STOCK!#REF!</f>
        <v>#REF!</v>
      </c>
      <c r="G583" s="30">
        <f>STOCK!H1078</f>
        <v>0</v>
      </c>
      <c r="H583" s="30" t="e">
        <f>STOCK!#REF!</f>
        <v>#REF!</v>
      </c>
      <c r="I583" s="30">
        <f>STOCK!I1078</f>
        <v>0</v>
      </c>
      <c r="J583" s="30">
        <f>STOCK!J1078</f>
        <v>0</v>
      </c>
      <c r="K583" s="30" t="e">
        <f>STOCK!#REF!</f>
        <v>#REF!</v>
      </c>
      <c r="L583" s="30">
        <f>STOCK!K1078</f>
        <v>0</v>
      </c>
      <c r="U583" s="30">
        <v>1</v>
      </c>
      <c r="V583" s="30">
        <f>STOCK!O1078</f>
        <v>0</v>
      </c>
      <c r="X583" s="30">
        <v>0</v>
      </c>
      <c r="Y583" s="30">
        <f t="shared" si="10"/>
        <v>0</v>
      </c>
      <c r="AG583" s="30">
        <f>STOCK!A1078</f>
        <v>0</v>
      </c>
      <c r="AI583" s="30">
        <v>0</v>
      </c>
    </row>
    <row r="584" spans="1:35" x14ac:dyDescent="0.15">
      <c r="A584" s="30">
        <f>STOCK!C1079</f>
        <v>0</v>
      </c>
      <c r="B584" s="30">
        <f>STOCK!D1079</f>
        <v>0</v>
      </c>
      <c r="C584" s="30">
        <f>STOCK!E1079</f>
        <v>0</v>
      </c>
      <c r="D584" s="30">
        <f>STOCK!F1079</f>
        <v>0</v>
      </c>
      <c r="E584" s="30">
        <f>STOCK!G1079</f>
        <v>0</v>
      </c>
      <c r="F584" s="30" t="e">
        <f>STOCK!#REF!</f>
        <v>#REF!</v>
      </c>
      <c r="G584" s="30">
        <f>STOCK!H1079</f>
        <v>0</v>
      </c>
      <c r="H584" s="30" t="e">
        <f>STOCK!#REF!</f>
        <v>#REF!</v>
      </c>
      <c r="I584" s="30">
        <f>STOCK!I1079</f>
        <v>0</v>
      </c>
      <c r="J584" s="30">
        <f>STOCK!J1079</f>
        <v>0</v>
      </c>
      <c r="K584" s="30" t="e">
        <f>STOCK!#REF!</f>
        <v>#REF!</v>
      </c>
      <c r="L584" s="30">
        <f>STOCK!K1079</f>
        <v>0</v>
      </c>
      <c r="U584" s="30">
        <v>1</v>
      </c>
      <c r="V584" s="30">
        <f>STOCK!O1079</f>
        <v>0</v>
      </c>
      <c r="X584" s="30">
        <v>0</v>
      </c>
      <c r="Y584" s="30">
        <f t="shared" si="10"/>
        <v>0</v>
      </c>
      <c r="AG584" s="30">
        <f>STOCK!A1079</f>
        <v>0</v>
      </c>
      <c r="AI584" s="30">
        <v>0</v>
      </c>
    </row>
    <row r="585" spans="1:35" x14ac:dyDescent="0.15">
      <c r="A585" s="30">
        <f>STOCK!C1080</f>
        <v>0</v>
      </c>
      <c r="B585" s="30">
        <f>STOCK!D1080</f>
        <v>0</v>
      </c>
      <c r="C585" s="30">
        <f>STOCK!E1080</f>
        <v>0</v>
      </c>
      <c r="D585" s="30">
        <f>STOCK!F1080</f>
        <v>0</v>
      </c>
      <c r="E585" s="30">
        <f>STOCK!G1080</f>
        <v>0</v>
      </c>
      <c r="F585" s="30" t="e">
        <f>STOCK!#REF!</f>
        <v>#REF!</v>
      </c>
      <c r="G585" s="30">
        <f>STOCK!H1080</f>
        <v>0</v>
      </c>
      <c r="H585" s="30" t="e">
        <f>STOCK!#REF!</f>
        <v>#REF!</v>
      </c>
      <c r="I585" s="30">
        <f>STOCK!I1080</f>
        <v>0</v>
      </c>
      <c r="J585" s="30">
        <f>STOCK!J1080</f>
        <v>0</v>
      </c>
      <c r="K585" s="30" t="e">
        <f>STOCK!#REF!</f>
        <v>#REF!</v>
      </c>
      <c r="L585" s="30">
        <f>STOCK!K1080</f>
        <v>0</v>
      </c>
      <c r="U585" s="30">
        <v>1</v>
      </c>
      <c r="V585" s="30">
        <f>STOCK!O1080</f>
        <v>0</v>
      </c>
      <c r="X585" s="30">
        <v>0</v>
      </c>
      <c r="Y585" s="30">
        <f t="shared" si="10"/>
        <v>0</v>
      </c>
      <c r="AG585" s="30">
        <f>STOCK!A1080</f>
        <v>0</v>
      </c>
      <c r="AI585" s="30">
        <v>0</v>
      </c>
    </row>
    <row r="586" spans="1:35" x14ac:dyDescent="0.15">
      <c r="A586" s="30">
        <f>STOCK!C1081</f>
        <v>0</v>
      </c>
      <c r="B586" s="30">
        <f>STOCK!D1081</f>
        <v>0</v>
      </c>
      <c r="C586" s="30">
        <f>STOCK!E1081</f>
        <v>0</v>
      </c>
      <c r="D586" s="30">
        <f>STOCK!F1081</f>
        <v>0</v>
      </c>
      <c r="E586" s="30">
        <f>STOCK!G1081</f>
        <v>0</v>
      </c>
      <c r="F586" s="30" t="e">
        <f>STOCK!#REF!</f>
        <v>#REF!</v>
      </c>
      <c r="G586" s="30">
        <f>STOCK!H1081</f>
        <v>0</v>
      </c>
      <c r="H586" s="30" t="e">
        <f>STOCK!#REF!</f>
        <v>#REF!</v>
      </c>
      <c r="I586" s="30">
        <f>STOCK!I1081</f>
        <v>0</v>
      </c>
      <c r="J586" s="30">
        <f>STOCK!J1081</f>
        <v>0</v>
      </c>
      <c r="K586" s="30" t="e">
        <f>STOCK!#REF!</f>
        <v>#REF!</v>
      </c>
      <c r="L586" s="30">
        <f>STOCK!K1081</f>
        <v>0</v>
      </c>
      <c r="U586" s="30">
        <v>1</v>
      </c>
      <c r="V586" s="30">
        <f>STOCK!O1081</f>
        <v>0</v>
      </c>
      <c r="X586" s="30">
        <v>0</v>
      </c>
      <c r="Y586" s="30">
        <f t="shared" si="10"/>
        <v>0</v>
      </c>
      <c r="AG586" s="30">
        <f>STOCK!A1081</f>
        <v>0</v>
      </c>
      <c r="AI586" s="30">
        <v>0</v>
      </c>
    </row>
    <row r="587" spans="1:35" x14ac:dyDescent="0.15">
      <c r="A587" s="30">
        <f>STOCK!C1082</f>
        <v>0</v>
      </c>
      <c r="B587" s="30">
        <f>STOCK!D1082</f>
        <v>0</v>
      </c>
      <c r="C587" s="30">
        <f>STOCK!E1082</f>
        <v>0</v>
      </c>
      <c r="D587" s="30">
        <f>STOCK!F1082</f>
        <v>0</v>
      </c>
      <c r="E587" s="30">
        <f>STOCK!G1082</f>
        <v>0</v>
      </c>
      <c r="F587" s="30" t="e">
        <f>STOCK!#REF!</f>
        <v>#REF!</v>
      </c>
      <c r="G587" s="30">
        <f>STOCK!H1082</f>
        <v>0</v>
      </c>
      <c r="H587" s="30" t="e">
        <f>STOCK!#REF!</f>
        <v>#REF!</v>
      </c>
      <c r="I587" s="30">
        <f>STOCK!I1082</f>
        <v>0</v>
      </c>
      <c r="J587" s="30">
        <f>STOCK!J1082</f>
        <v>0</v>
      </c>
      <c r="K587" s="30" t="e">
        <f>STOCK!#REF!</f>
        <v>#REF!</v>
      </c>
      <c r="L587" s="30">
        <f>STOCK!K1082</f>
        <v>0</v>
      </c>
      <c r="U587" s="30">
        <v>1</v>
      </c>
      <c r="V587" s="30">
        <f>STOCK!O1082</f>
        <v>0</v>
      </c>
      <c r="X587" s="30">
        <v>0</v>
      </c>
      <c r="Y587" s="30">
        <f t="shared" si="10"/>
        <v>0</v>
      </c>
      <c r="AG587" s="30">
        <f>STOCK!A1082</f>
        <v>0</v>
      </c>
      <c r="AI587" s="30">
        <v>0</v>
      </c>
    </row>
    <row r="588" spans="1:35" x14ac:dyDescent="0.15">
      <c r="A588" s="30">
        <f>STOCK!C1083</f>
        <v>0</v>
      </c>
      <c r="B588" s="30">
        <f>STOCK!D1083</f>
        <v>0</v>
      </c>
      <c r="C588" s="30">
        <f>STOCK!E1083</f>
        <v>0</v>
      </c>
      <c r="D588" s="30">
        <f>STOCK!F1083</f>
        <v>0</v>
      </c>
      <c r="E588" s="30">
        <f>STOCK!G1083</f>
        <v>0</v>
      </c>
      <c r="F588" s="30" t="e">
        <f>STOCK!#REF!</f>
        <v>#REF!</v>
      </c>
      <c r="G588" s="30">
        <f>STOCK!H1083</f>
        <v>0</v>
      </c>
      <c r="H588" s="30" t="e">
        <f>STOCK!#REF!</f>
        <v>#REF!</v>
      </c>
      <c r="I588" s="30">
        <f>STOCK!I1083</f>
        <v>0</v>
      </c>
      <c r="J588" s="30">
        <f>STOCK!J1083</f>
        <v>0</v>
      </c>
      <c r="K588" s="30" t="e">
        <f>STOCK!#REF!</f>
        <v>#REF!</v>
      </c>
      <c r="L588" s="30">
        <f>STOCK!K1083</f>
        <v>0</v>
      </c>
      <c r="U588" s="30">
        <v>1</v>
      </c>
      <c r="V588" s="30">
        <f>STOCK!O1083</f>
        <v>0</v>
      </c>
      <c r="X588" s="30">
        <v>0</v>
      </c>
      <c r="Y588" s="30">
        <f t="shared" ref="Y588:Y651" si="11">IF(V588&gt;0,1,0)</f>
        <v>0</v>
      </c>
      <c r="AG588" s="30">
        <f>STOCK!A1083</f>
        <v>0</v>
      </c>
      <c r="AI588" s="30">
        <v>0</v>
      </c>
    </row>
    <row r="589" spans="1:35" x14ac:dyDescent="0.15">
      <c r="A589" s="30">
        <f>STOCK!C1084</f>
        <v>0</v>
      </c>
      <c r="B589" s="30">
        <f>STOCK!D1084</f>
        <v>0</v>
      </c>
      <c r="C589" s="30">
        <f>STOCK!E1084</f>
        <v>0</v>
      </c>
      <c r="D589" s="30">
        <f>STOCK!F1084</f>
        <v>0</v>
      </c>
      <c r="E589" s="30">
        <f>STOCK!G1084</f>
        <v>0</v>
      </c>
      <c r="F589" s="30" t="e">
        <f>STOCK!#REF!</f>
        <v>#REF!</v>
      </c>
      <c r="G589" s="30">
        <f>STOCK!H1084</f>
        <v>0</v>
      </c>
      <c r="H589" s="30" t="e">
        <f>STOCK!#REF!</f>
        <v>#REF!</v>
      </c>
      <c r="I589" s="30">
        <f>STOCK!I1084</f>
        <v>0</v>
      </c>
      <c r="J589" s="30">
        <f>STOCK!J1084</f>
        <v>0</v>
      </c>
      <c r="K589" s="30" t="e">
        <f>STOCK!#REF!</f>
        <v>#REF!</v>
      </c>
      <c r="L589" s="30">
        <f>STOCK!K1084</f>
        <v>0</v>
      </c>
      <c r="U589" s="30">
        <v>1</v>
      </c>
      <c r="V589" s="30">
        <f>STOCK!O1084</f>
        <v>0</v>
      </c>
      <c r="X589" s="30">
        <v>0</v>
      </c>
      <c r="Y589" s="30">
        <f t="shared" si="11"/>
        <v>0</v>
      </c>
      <c r="AG589" s="30">
        <f>STOCK!A1084</f>
        <v>0</v>
      </c>
      <c r="AI589" s="30">
        <v>0</v>
      </c>
    </row>
    <row r="590" spans="1:35" x14ac:dyDescent="0.15">
      <c r="A590" s="30">
        <f>STOCK!C1085</f>
        <v>0</v>
      </c>
      <c r="B590" s="30">
        <f>STOCK!D1085</f>
        <v>0</v>
      </c>
      <c r="C590" s="30">
        <f>STOCK!E1085</f>
        <v>0</v>
      </c>
      <c r="D590" s="30">
        <f>STOCK!F1085</f>
        <v>0</v>
      </c>
      <c r="E590" s="30">
        <f>STOCK!G1085</f>
        <v>0</v>
      </c>
      <c r="F590" s="30" t="e">
        <f>STOCK!#REF!</f>
        <v>#REF!</v>
      </c>
      <c r="G590" s="30">
        <f>STOCK!H1085</f>
        <v>0</v>
      </c>
      <c r="H590" s="30" t="e">
        <f>STOCK!#REF!</f>
        <v>#REF!</v>
      </c>
      <c r="I590" s="30">
        <f>STOCK!I1085</f>
        <v>0</v>
      </c>
      <c r="J590" s="30">
        <f>STOCK!J1085</f>
        <v>0</v>
      </c>
      <c r="K590" s="30" t="e">
        <f>STOCK!#REF!</f>
        <v>#REF!</v>
      </c>
      <c r="L590" s="30">
        <f>STOCK!K1085</f>
        <v>0</v>
      </c>
      <c r="U590" s="30">
        <v>1</v>
      </c>
      <c r="V590" s="30">
        <f>STOCK!O1085</f>
        <v>0</v>
      </c>
      <c r="X590" s="30">
        <v>0</v>
      </c>
      <c r="Y590" s="30">
        <f t="shared" si="11"/>
        <v>0</v>
      </c>
      <c r="AG590" s="30">
        <f>STOCK!A1085</f>
        <v>0</v>
      </c>
      <c r="AI590" s="30">
        <v>0</v>
      </c>
    </row>
    <row r="591" spans="1:35" x14ac:dyDescent="0.15">
      <c r="A591" s="30">
        <f>STOCK!C1086</f>
        <v>0</v>
      </c>
      <c r="B591" s="30">
        <f>STOCK!D1086</f>
        <v>0</v>
      </c>
      <c r="C591" s="30">
        <f>STOCK!E1086</f>
        <v>0</v>
      </c>
      <c r="D591" s="30">
        <f>STOCK!F1086</f>
        <v>0</v>
      </c>
      <c r="E591" s="30">
        <f>STOCK!G1086</f>
        <v>0</v>
      </c>
      <c r="F591" s="30" t="e">
        <f>STOCK!#REF!</f>
        <v>#REF!</v>
      </c>
      <c r="G591" s="30">
        <f>STOCK!H1086</f>
        <v>0</v>
      </c>
      <c r="H591" s="30" t="e">
        <f>STOCK!#REF!</f>
        <v>#REF!</v>
      </c>
      <c r="I591" s="30">
        <f>STOCK!I1086</f>
        <v>0</v>
      </c>
      <c r="J591" s="30">
        <f>STOCK!J1086</f>
        <v>0</v>
      </c>
      <c r="K591" s="30" t="e">
        <f>STOCK!#REF!</f>
        <v>#REF!</v>
      </c>
      <c r="L591" s="30">
        <f>STOCK!K1086</f>
        <v>0</v>
      </c>
      <c r="U591" s="30">
        <v>1</v>
      </c>
      <c r="V591" s="30">
        <f>STOCK!O1086</f>
        <v>0</v>
      </c>
      <c r="X591" s="30">
        <v>0</v>
      </c>
      <c r="Y591" s="30">
        <f t="shared" si="11"/>
        <v>0</v>
      </c>
      <c r="AG591" s="30">
        <f>STOCK!A1086</f>
        <v>0</v>
      </c>
      <c r="AI591" s="30">
        <v>0</v>
      </c>
    </row>
    <row r="592" spans="1:35" x14ac:dyDescent="0.15">
      <c r="A592" s="30">
        <f>STOCK!C1087</f>
        <v>0</v>
      </c>
      <c r="B592" s="30">
        <f>STOCK!D1087</f>
        <v>0</v>
      </c>
      <c r="C592" s="30">
        <f>STOCK!E1087</f>
        <v>0</v>
      </c>
      <c r="D592" s="30">
        <f>STOCK!F1087</f>
        <v>0</v>
      </c>
      <c r="E592" s="30">
        <f>STOCK!G1087</f>
        <v>0</v>
      </c>
      <c r="F592" s="30" t="e">
        <f>STOCK!#REF!</f>
        <v>#REF!</v>
      </c>
      <c r="G592" s="30">
        <f>STOCK!H1087</f>
        <v>0</v>
      </c>
      <c r="H592" s="30" t="e">
        <f>STOCK!#REF!</f>
        <v>#REF!</v>
      </c>
      <c r="I592" s="30">
        <f>STOCK!I1087</f>
        <v>0</v>
      </c>
      <c r="J592" s="30">
        <f>STOCK!J1087</f>
        <v>0</v>
      </c>
      <c r="K592" s="30" t="e">
        <f>STOCK!#REF!</f>
        <v>#REF!</v>
      </c>
      <c r="L592" s="30">
        <f>STOCK!K1087</f>
        <v>0</v>
      </c>
      <c r="U592" s="30">
        <v>1</v>
      </c>
      <c r="V592" s="30">
        <f>STOCK!O1087</f>
        <v>0</v>
      </c>
      <c r="X592" s="30">
        <v>0</v>
      </c>
      <c r="Y592" s="30">
        <f t="shared" si="11"/>
        <v>0</v>
      </c>
      <c r="AG592" s="30">
        <f>STOCK!A1087</f>
        <v>0</v>
      </c>
      <c r="AI592" s="30">
        <v>0</v>
      </c>
    </row>
    <row r="593" spans="1:35" x14ac:dyDescent="0.15">
      <c r="A593" s="30">
        <f>STOCK!C1088</f>
        <v>0</v>
      </c>
      <c r="B593" s="30">
        <f>STOCK!D1088</f>
        <v>0</v>
      </c>
      <c r="C593" s="30">
        <f>STOCK!E1088</f>
        <v>0</v>
      </c>
      <c r="D593" s="30">
        <f>STOCK!F1088</f>
        <v>0</v>
      </c>
      <c r="E593" s="30">
        <f>STOCK!G1088</f>
        <v>0</v>
      </c>
      <c r="F593" s="30" t="e">
        <f>STOCK!#REF!</f>
        <v>#REF!</v>
      </c>
      <c r="G593" s="30">
        <f>STOCK!H1088</f>
        <v>0</v>
      </c>
      <c r="H593" s="30" t="e">
        <f>STOCK!#REF!</f>
        <v>#REF!</v>
      </c>
      <c r="I593" s="30">
        <f>STOCK!I1088</f>
        <v>0</v>
      </c>
      <c r="J593" s="30">
        <f>STOCK!J1088</f>
        <v>0</v>
      </c>
      <c r="K593" s="30" t="e">
        <f>STOCK!#REF!</f>
        <v>#REF!</v>
      </c>
      <c r="L593" s="30">
        <f>STOCK!K1088</f>
        <v>0</v>
      </c>
      <c r="U593" s="30">
        <v>1</v>
      </c>
      <c r="V593" s="30">
        <f>STOCK!O1088</f>
        <v>0</v>
      </c>
      <c r="X593" s="30">
        <v>0</v>
      </c>
      <c r="Y593" s="30">
        <f t="shared" si="11"/>
        <v>0</v>
      </c>
      <c r="AG593" s="30">
        <f>STOCK!A1088</f>
        <v>0</v>
      </c>
      <c r="AI593" s="30">
        <v>0</v>
      </c>
    </row>
    <row r="594" spans="1:35" x14ac:dyDescent="0.15">
      <c r="A594" s="30">
        <f>STOCK!C1089</f>
        <v>0</v>
      </c>
      <c r="B594" s="30">
        <f>STOCK!D1089</f>
        <v>0</v>
      </c>
      <c r="C594" s="30">
        <f>STOCK!E1089</f>
        <v>0</v>
      </c>
      <c r="D594" s="30">
        <f>STOCK!F1089</f>
        <v>0</v>
      </c>
      <c r="E594" s="30">
        <f>STOCK!G1089</f>
        <v>0</v>
      </c>
      <c r="F594" s="30" t="e">
        <f>STOCK!#REF!</f>
        <v>#REF!</v>
      </c>
      <c r="G594" s="30">
        <f>STOCK!H1089</f>
        <v>0</v>
      </c>
      <c r="H594" s="30" t="e">
        <f>STOCK!#REF!</f>
        <v>#REF!</v>
      </c>
      <c r="I594" s="30">
        <f>STOCK!I1089</f>
        <v>0</v>
      </c>
      <c r="J594" s="30">
        <f>STOCK!J1089</f>
        <v>0</v>
      </c>
      <c r="K594" s="30" t="e">
        <f>STOCK!#REF!</f>
        <v>#REF!</v>
      </c>
      <c r="L594" s="30">
        <f>STOCK!K1089</f>
        <v>0</v>
      </c>
      <c r="U594" s="30">
        <v>1</v>
      </c>
      <c r="V594" s="30">
        <f>STOCK!O1089</f>
        <v>0</v>
      </c>
      <c r="X594" s="30">
        <v>0</v>
      </c>
      <c r="Y594" s="30">
        <f t="shared" si="11"/>
        <v>0</v>
      </c>
      <c r="AG594" s="30">
        <f>STOCK!A1089</f>
        <v>0</v>
      </c>
      <c r="AI594" s="30">
        <v>0</v>
      </c>
    </row>
    <row r="595" spans="1:35" x14ac:dyDescent="0.15">
      <c r="A595" s="30">
        <f>STOCK!C1090</f>
        <v>0</v>
      </c>
      <c r="B595" s="30">
        <f>STOCK!D1090</f>
        <v>0</v>
      </c>
      <c r="C595" s="30">
        <f>STOCK!E1090</f>
        <v>0</v>
      </c>
      <c r="D595" s="30">
        <f>STOCK!F1090</f>
        <v>0</v>
      </c>
      <c r="E595" s="30">
        <f>STOCK!G1090</f>
        <v>0</v>
      </c>
      <c r="F595" s="30" t="e">
        <f>STOCK!#REF!</f>
        <v>#REF!</v>
      </c>
      <c r="G595" s="30">
        <f>STOCK!H1090</f>
        <v>0</v>
      </c>
      <c r="H595" s="30" t="e">
        <f>STOCK!#REF!</f>
        <v>#REF!</v>
      </c>
      <c r="I595" s="30">
        <f>STOCK!I1090</f>
        <v>0</v>
      </c>
      <c r="J595" s="30">
        <f>STOCK!J1090</f>
        <v>0</v>
      </c>
      <c r="K595" s="30" t="e">
        <f>STOCK!#REF!</f>
        <v>#REF!</v>
      </c>
      <c r="L595" s="30">
        <f>STOCK!K1090</f>
        <v>0</v>
      </c>
      <c r="U595" s="30">
        <v>1</v>
      </c>
      <c r="V595" s="30">
        <f>STOCK!O1090</f>
        <v>0</v>
      </c>
      <c r="X595" s="30">
        <v>0</v>
      </c>
      <c r="Y595" s="30">
        <f t="shared" si="11"/>
        <v>0</v>
      </c>
      <c r="AG595" s="30">
        <f>STOCK!A1090</f>
        <v>0</v>
      </c>
      <c r="AI595" s="30">
        <v>0</v>
      </c>
    </row>
    <row r="596" spans="1:35" x14ac:dyDescent="0.15">
      <c r="A596" s="30">
        <f>STOCK!C1091</f>
        <v>0</v>
      </c>
      <c r="B596" s="30">
        <f>STOCK!D1091</f>
        <v>0</v>
      </c>
      <c r="C596" s="30">
        <f>STOCK!E1091</f>
        <v>0</v>
      </c>
      <c r="D596" s="30">
        <f>STOCK!F1091</f>
        <v>0</v>
      </c>
      <c r="E596" s="30">
        <f>STOCK!G1091</f>
        <v>0</v>
      </c>
      <c r="F596" s="30" t="e">
        <f>STOCK!#REF!</f>
        <v>#REF!</v>
      </c>
      <c r="G596" s="30">
        <f>STOCK!H1091</f>
        <v>0</v>
      </c>
      <c r="H596" s="30" t="e">
        <f>STOCK!#REF!</f>
        <v>#REF!</v>
      </c>
      <c r="I596" s="30">
        <f>STOCK!I1091</f>
        <v>0</v>
      </c>
      <c r="J596" s="30">
        <f>STOCK!J1091</f>
        <v>0</v>
      </c>
      <c r="K596" s="30" t="e">
        <f>STOCK!#REF!</f>
        <v>#REF!</v>
      </c>
      <c r="L596" s="30">
        <f>STOCK!K1091</f>
        <v>0</v>
      </c>
      <c r="U596" s="30">
        <v>1</v>
      </c>
      <c r="V596" s="30">
        <f>STOCK!O1091</f>
        <v>0</v>
      </c>
      <c r="X596" s="30">
        <v>0</v>
      </c>
      <c r="Y596" s="30">
        <f t="shared" si="11"/>
        <v>0</v>
      </c>
      <c r="AG596" s="30">
        <f>STOCK!A1091</f>
        <v>0</v>
      </c>
      <c r="AI596" s="30">
        <v>0</v>
      </c>
    </row>
    <row r="597" spans="1:35" x14ac:dyDescent="0.15">
      <c r="A597" s="30">
        <f>STOCK!C1092</f>
        <v>0</v>
      </c>
      <c r="B597" s="30">
        <f>STOCK!D1092</f>
        <v>0</v>
      </c>
      <c r="C597" s="30">
        <f>STOCK!E1092</f>
        <v>0</v>
      </c>
      <c r="D597" s="30">
        <f>STOCK!F1092</f>
        <v>0</v>
      </c>
      <c r="E597" s="30">
        <f>STOCK!G1092</f>
        <v>0</v>
      </c>
      <c r="F597" s="30" t="e">
        <f>STOCK!#REF!</f>
        <v>#REF!</v>
      </c>
      <c r="G597" s="30">
        <f>STOCK!H1092</f>
        <v>0</v>
      </c>
      <c r="H597" s="30" t="e">
        <f>STOCK!#REF!</f>
        <v>#REF!</v>
      </c>
      <c r="I597" s="30">
        <f>STOCK!I1092</f>
        <v>0</v>
      </c>
      <c r="J597" s="30">
        <f>STOCK!J1092</f>
        <v>0</v>
      </c>
      <c r="K597" s="30" t="e">
        <f>STOCK!#REF!</f>
        <v>#REF!</v>
      </c>
      <c r="L597" s="30">
        <f>STOCK!K1092</f>
        <v>0</v>
      </c>
      <c r="U597" s="30">
        <v>1</v>
      </c>
      <c r="V597" s="30">
        <f>STOCK!O1092</f>
        <v>0</v>
      </c>
      <c r="X597" s="30">
        <v>0</v>
      </c>
      <c r="Y597" s="30">
        <f t="shared" si="11"/>
        <v>0</v>
      </c>
      <c r="AG597" s="30">
        <f>STOCK!A1092</f>
        <v>0</v>
      </c>
      <c r="AI597" s="30">
        <v>0</v>
      </c>
    </row>
    <row r="598" spans="1:35" x14ac:dyDescent="0.15">
      <c r="A598" s="30">
        <f>STOCK!C1093</f>
        <v>0</v>
      </c>
      <c r="B598" s="30">
        <f>STOCK!D1093</f>
        <v>0</v>
      </c>
      <c r="C598" s="30">
        <f>STOCK!E1093</f>
        <v>0</v>
      </c>
      <c r="D598" s="30">
        <f>STOCK!F1093</f>
        <v>0</v>
      </c>
      <c r="E598" s="30">
        <f>STOCK!G1093</f>
        <v>0</v>
      </c>
      <c r="F598" s="30" t="e">
        <f>STOCK!#REF!</f>
        <v>#REF!</v>
      </c>
      <c r="G598" s="30">
        <f>STOCK!H1093</f>
        <v>0</v>
      </c>
      <c r="H598" s="30" t="e">
        <f>STOCK!#REF!</f>
        <v>#REF!</v>
      </c>
      <c r="I598" s="30">
        <f>STOCK!I1093</f>
        <v>0</v>
      </c>
      <c r="J598" s="30">
        <f>STOCK!J1093</f>
        <v>0</v>
      </c>
      <c r="K598" s="30" t="e">
        <f>STOCK!#REF!</f>
        <v>#REF!</v>
      </c>
      <c r="L598" s="30">
        <f>STOCK!K1093</f>
        <v>0</v>
      </c>
      <c r="U598" s="30">
        <v>1</v>
      </c>
      <c r="V598" s="30">
        <f>STOCK!O1093</f>
        <v>0</v>
      </c>
      <c r="X598" s="30">
        <v>0</v>
      </c>
      <c r="Y598" s="30">
        <f t="shared" si="11"/>
        <v>0</v>
      </c>
      <c r="AG598" s="30">
        <f>STOCK!A1093</f>
        <v>0</v>
      </c>
      <c r="AI598" s="30">
        <v>0</v>
      </c>
    </row>
    <row r="599" spans="1:35" x14ac:dyDescent="0.15">
      <c r="A599" s="30">
        <f>STOCK!C1094</f>
        <v>0</v>
      </c>
      <c r="B599" s="30">
        <f>STOCK!D1094</f>
        <v>0</v>
      </c>
      <c r="C599" s="30">
        <f>STOCK!E1094</f>
        <v>0</v>
      </c>
      <c r="D599" s="30">
        <f>STOCK!F1094</f>
        <v>0</v>
      </c>
      <c r="E599" s="30">
        <f>STOCK!G1094</f>
        <v>0</v>
      </c>
      <c r="F599" s="30" t="e">
        <f>STOCK!#REF!</f>
        <v>#REF!</v>
      </c>
      <c r="G599" s="30">
        <f>STOCK!H1094</f>
        <v>0</v>
      </c>
      <c r="H599" s="30" t="e">
        <f>STOCK!#REF!</f>
        <v>#REF!</v>
      </c>
      <c r="I599" s="30">
        <f>STOCK!I1094</f>
        <v>0</v>
      </c>
      <c r="J599" s="30">
        <f>STOCK!J1094</f>
        <v>0</v>
      </c>
      <c r="K599" s="30" t="e">
        <f>STOCK!#REF!</f>
        <v>#REF!</v>
      </c>
      <c r="L599" s="30">
        <f>STOCK!K1094</f>
        <v>0</v>
      </c>
      <c r="U599" s="30">
        <v>1</v>
      </c>
      <c r="V599" s="30">
        <f>STOCK!O1094</f>
        <v>0</v>
      </c>
      <c r="X599" s="30">
        <v>0</v>
      </c>
      <c r="Y599" s="30">
        <f t="shared" si="11"/>
        <v>0</v>
      </c>
      <c r="AG599" s="30">
        <f>STOCK!A1094</f>
        <v>0</v>
      </c>
      <c r="AI599" s="30">
        <v>0</v>
      </c>
    </row>
    <row r="600" spans="1:35" x14ac:dyDescent="0.15">
      <c r="A600" s="30">
        <f>STOCK!C1095</f>
        <v>0</v>
      </c>
      <c r="B600" s="30">
        <f>STOCK!D1095</f>
        <v>0</v>
      </c>
      <c r="C600" s="30">
        <f>STOCK!E1095</f>
        <v>0</v>
      </c>
      <c r="D600" s="30">
        <f>STOCK!F1095</f>
        <v>0</v>
      </c>
      <c r="E600" s="30">
        <f>STOCK!G1095</f>
        <v>0</v>
      </c>
      <c r="F600" s="30" t="e">
        <f>STOCK!#REF!</f>
        <v>#REF!</v>
      </c>
      <c r="G600" s="30">
        <f>STOCK!H1095</f>
        <v>0</v>
      </c>
      <c r="H600" s="30" t="e">
        <f>STOCK!#REF!</f>
        <v>#REF!</v>
      </c>
      <c r="I600" s="30">
        <f>STOCK!I1095</f>
        <v>0</v>
      </c>
      <c r="J600" s="30">
        <f>STOCK!J1095</f>
        <v>0</v>
      </c>
      <c r="K600" s="30" t="e">
        <f>STOCK!#REF!</f>
        <v>#REF!</v>
      </c>
      <c r="L600" s="30">
        <f>STOCK!K1095</f>
        <v>0</v>
      </c>
      <c r="U600" s="30">
        <v>1</v>
      </c>
      <c r="V600" s="30">
        <f>STOCK!O1095</f>
        <v>0</v>
      </c>
      <c r="X600" s="30">
        <v>0</v>
      </c>
      <c r="Y600" s="30">
        <f t="shared" si="11"/>
        <v>0</v>
      </c>
      <c r="AG600" s="30">
        <f>STOCK!A1095</f>
        <v>0</v>
      </c>
      <c r="AI600" s="30">
        <v>0</v>
      </c>
    </row>
    <row r="601" spans="1:35" x14ac:dyDescent="0.15">
      <c r="A601" s="30">
        <f>STOCK!C1096</f>
        <v>0</v>
      </c>
      <c r="B601" s="30">
        <f>STOCK!D1096</f>
        <v>0</v>
      </c>
      <c r="C601" s="30">
        <f>STOCK!E1096</f>
        <v>0</v>
      </c>
      <c r="D601" s="30">
        <f>STOCK!F1096</f>
        <v>0</v>
      </c>
      <c r="E601" s="30">
        <f>STOCK!G1096</f>
        <v>0</v>
      </c>
      <c r="F601" s="30" t="e">
        <f>STOCK!#REF!</f>
        <v>#REF!</v>
      </c>
      <c r="G601" s="30">
        <f>STOCK!H1096</f>
        <v>0</v>
      </c>
      <c r="H601" s="30" t="e">
        <f>STOCK!#REF!</f>
        <v>#REF!</v>
      </c>
      <c r="I601" s="30">
        <f>STOCK!I1096</f>
        <v>0</v>
      </c>
      <c r="J601" s="30">
        <f>STOCK!J1096</f>
        <v>0</v>
      </c>
      <c r="K601" s="30" t="e">
        <f>STOCK!#REF!</f>
        <v>#REF!</v>
      </c>
      <c r="L601" s="30">
        <f>STOCK!K1096</f>
        <v>0</v>
      </c>
      <c r="U601" s="30">
        <v>1</v>
      </c>
      <c r="V601" s="30">
        <f>STOCK!O1096</f>
        <v>0</v>
      </c>
      <c r="X601" s="30">
        <v>0</v>
      </c>
      <c r="Y601" s="30">
        <f t="shared" si="11"/>
        <v>0</v>
      </c>
      <c r="AG601" s="30">
        <f>STOCK!A1096</f>
        <v>0</v>
      </c>
      <c r="AI601" s="30">
        <v>0</v>
      </c>
    </row>
    <row r="602" spans="1:35" x14ac:dyDescent="0.15">
      <c r="A602" s="30">
        <f>STOCK!C1097</f>
        <v>0</v>
      </c>
      <c r="B602" s="30">
        <f>STOCK!D1097</f>
        <v>0</v>
      </c>
      <c r="C602" s="30">
        <f>STOCK!E1097</f>
        <v>0</v>
      </c>
      <c r="D602" s="30">
        <f>STOCK!F1097</f>
        <v>0</v>
      </c>
      <c r="E602" s="30">
        <f>STOCK!G1097</f>
        <v>0</v>
      </c>
      <c r="F602" s="30" t="e">
        <f>STOCK!#REF!</f>
        <v>#REF!</v>
      </c>
      <c r="G602" s="30">
        <f>STOCK!H1097</f>
        <v>0</v>
      </c>
      <c r="H602" s="30" t="e">
        <f>STOCK!#REF!</f>
        <v>#REF!</v>
      </c>
      <c r="I602" s="30">
        <f>STOCK!I1097</f>
        <v>0</v>
      </c>
      <c r="J602" s="30">
        <f>STOCK!J1097</f>
        <v>0</v>
      </c>
      <c r="K602" s="30" t="e">
        <f>STOCK!#REF!</f>
        <v>#REF!</v>
      </c>
      <c r="L602" s="30">
        <f>STOCK!K1097</f>
        <v>0</v>
      </c>
      <c r="U602" s="30">
        <v>1</v>
      </c>
      <c r="V602" s="30">
        <f>STOCK!O1097</f>
        <v>0</v>
      </c>
      <c r="X602" s="30">
        <v>0</v>
      </c>
      <c r="Y602" s="30">
        <f t="shared" si="11"/>
        <v>0</v>
      </c>
      <c r="AG602" s="30">
        <f>STOCK!A1097</f>
        <v>0</v>
      </c>
      <c r="AI602" s="30">
        <v>0</v>
      </c>
    </row>
    <row r="603" spans="1:35" x14ac:dyDescent="0.15">
      <c r="A603" s="30">
        <f>STOCK!C1098</f>
        <v>0</v>
      </c>
      <c r="B603" s="30">
        <f>STOCK!D1098</f>
        <v>0</v>
      </c>
      <c r="C603" s="30">
        <f>STOCK!E1098</f>
        <v>0</v>
      </c>
      <c r="D603" s="30">
        <f>STOCK!F1098</f>
        <v>0</v>
      </c>
      <c r="E603" s="30">
        <f>STOCK!G1098</f>
        <v>0</v>
      </c>
      <c r="F603" s="30" t="e">
        <f>STOCK!#REF!</f>
        <v>#REF!</v>
      </c>
      <c r="G603" s="30">
        <f>STOCK!H1098</f>
        <v>0</v>
      </c>
      <c r="H603" s="30" t="e">
        <f>STOCK!#REF!</f>
        <v>#REF!</v>
      </c>
      <c r="I603" s="30">
        <f>STOCK!I1098</f>
        <v>0</v>
      </c>
      <c r="J603" s="30">
        <f>STOCK!J1098</f>
        <v>0</v>
      </c>
      <c r="K603" s="30" t="e">
        <f>STOCK!#REF!</f>
        <v>#REF!</v>
      </c>
      <c r="L603" s="30">
        <f>STOCK!K1098</f>
        <v>0</v>
      </c>
      <c r="U603" s="30">
        <v>1</v>
      </c>
      <c r="V603" s="30">
        <f>STOCK!O1098</f>
        <v>0</v>
      </c>
      <c r="X603" s="30">
        <v>0</v>
      </c>
      <c r="Y603" s="30">
        <f t="shared" si="11"/>
        <v>0</v>
      </c>
      <c r="AG603" s="30">
        <f>STOCK!A1098</f>
        <v>0</v>
      </c>
      <c r="AI603" s="30">
        <v>0</v>
      </c>
    </row>
    <row r="604" spans="1:35" x14ac:dyDescent="0.15">
      <c r="A604" s="30">
        <f>STOCK!C1099</f>
        <v>0</v>
      </c>
      <c r="B604" s="30">
        <f>STOCK!D1099</f>
        <v>0</v>
      </c>
      <c r="C604" s="30">
        <f>STOCK!E1099</f>
        <v>0</v>
      </c>
      <c r="D604" s="30">
        <f>STOCK!F1099</f>
        <v>0</v>
      </c>
      <c r="E604" s="30">
        <f>STOCK!G1099</f>
        <v>0</v>
      </c>
      <c r="F604" s="30" t="e">
        <f>STOCK!#REF!</f>
        <v>#REF!</v>
      </c>
      <c r="G604" s="30">
        <f>STOCK!H1099</f>
        <v>0</v>
      </c>
      <c r="H604" s="30" t="e">
        <f>STOCK!#REF!</f>
        <v>#REF!</v>
      </c>
      <c r="I604" s="30">
        <f>STOCK!I1099</f>
        <v>0</v>
      </c>
      <c r="J604" s="30">
        <f>STOCK!J1099</f>
        <v>0</v>
      </c>
      <c r="K604" s="30" t="e">
        <f>STOCK!#REF!</f>
        <v>#REF!</v>
      </c>
      <c r="L604" s="30">
        <f>STOCK!K1099</f>
        <v>0</v>
      </c>
      <c r="U604" s="30">
        <v>1</v>
      </c>
      <c r="V604" s="30">
        <f>STOCK!O1099</f>
        <v>0</v>
      </c>
      <c r="X604" s="30">
        <v>0</v>
      </c>
      <c r="Y604" s="30">
        <f t="shared" si="11"/>
        <v>0</v>
      </c>
      <c r="AG604" s="30">
        <f>STOCK!A1099</f>
        <v>0</v>
      </c>
      <c r="AI604" s="30">
        <v>0</v>
      </c>
    </row>
    <row r="605" spans="1:35" x14ac:dyDescent="0.15">
      <c r="A605" s="30">
        <f>STOCK!C1100</f>
        <v>0</v>
      </c>
      <c r="B605" s="30">
        <f>STOCK!D1100</f>
        <v>0</v>
      </c>
      <c r="C605" s="30">
        <f>STOCK!E1100</f>
        <v>0</v>
      </c>
      <c r="D605" s="30">
        <f>STOCK!F1100</f>
        <v>0</v>
      </c>
      <c r="E605" s="30">
        <f>STOCK!G1100</f>
        <v>0</v>
      </c>
      <c r="F605" s="30" t="e">
        <f>STOCK!#REF!</f>
        <v>#REF!</v>
      </c>
      <c r="G605" s="30">
        <f>STOCK!H1100</f>
        <v>0</v>
      </c>
      <c r="H605" s="30" t="e">
        <f>STOCK!#REF!</f>
        <v>#REF!</v>
      </c>
      <c r="I605" s="30">
        <f>STOCK!I1100</f>
        <v>0</v>
      </c>
      <c r="J605" s="30">
        <f>STOCK!J1100</f>
        <v>0</v>
      </c>
      <c r="K605" s="30" t="e">
        <f>STOCK!#REF!</f>
        <v>#REF!</v>
      </c>
      <c r="L605" s="30">
        <f>STOCK!K1100</f>
        <v>0</v>
      </c>
      <c r="U605" s="30">
        <v>1</v>
      </c>
      <c r="V605" s="30">
        <f>STOCK!O1100</f>
        <v>0</v>
      </c>
      <c r="X605" s="30">
        <v>0</v>
      </c>
      <c r="Y605" s="30">
        <f t="shared" si="11"/>
        <v>0</v>
      </c>
      <c r="AG605" s="30">
        <f>STOCK!A1100</f>
        <v>0</v>
      </c>
      <c r="AI605" s="30">
        <v>0</v>
      </c>
    </row>
    <row r="606" spans="1:35" x14ac:dyDescent="0.15">
      <c r="A606" s="30">
        <f>STOCK!C1101</f>
        <v>0</v>
      </c>
      <c r="B606" s="30">
        <f>STOCK!D1101</f>
        <v>0</v>
      </c>
      <c r="C606" s="30">
        <f>STOCK!E1101</f>
        <v>0</v>
      </c>
      <c r="D606" s="30">
        <f>STOCK!F1101</f>
        <v>0</v>
      </c>
      <c r="E606" s="30">
        <f>STOCK!G1101</f>
        <v>0</v>
      </c>
      <c r="F606" s="30" t="e">
        <f>STOCK!#REF!</f>
        <v>#REF!</v>
      </c>
      <c r="G606" s="30">
        <f>STOCK!H1101</f>
        <v>0</v>
      </c>
      <c r="H606" s="30" t="e">
        <f>STOCK!#REF!</f>
        <v>#REF!</v>
      </c>
      <c r="I606" s="30">
        <f>STOCK!I1101</f>
        <v>0</v>
      </c>
      <c r="J606" s="30">
        <f>STOCK!J1101</f>
        <v>0</v>
      </c>
      <c r="K606" s="30" t="e">
        <f>STOCK!#REF!</f>
        <v>#REF!</v>
      </c>
      <c r="L606" s="30">
        <f>STOCK!K1101</f>
        <v>0</v>
      </c>
      <c r="U606" s="30">
        <v>1</v>
      </c>
      <c r="V606" s="30">
        <f>STOCK!O1101</f>
        <v>0</v>
      </c>
      <c r="X606" s="30">
        <v>0</v>
      </c>
      <c r="Y606" s="30">
        <f t="shared" si="11"/>
        <v>0</v>
      </c>
      <c r="AG606" s="30">
        <f>STOCK!A1101</f>
        <v>0</v>
      </c>
      <c r="AI606" s="30">
        <v>0</v>
      </c>
    </row>
    <row r="607" spans="1:35" x14ac:dyDescent="0.15">
      <c r="A607" s="30">
        <f>STOCK!C1102</f>
        <v>0</v>
      </c>
      <c r="B607" s="30">
        <f>STOCK!D1102</f>
        <v>0</v>
      </c>
      <c r="C607" s="30">
        <f>STOCK!E1102</f>
        <v>0</v>
      </c>
      <c r="D607" s="30">
        <f>STOCK!F1102</f>
        <v>0</v>
      </c>
      <c r="E607" s="30">
        <f>STOCK!G1102</f>
        <v>0</v>
      </c>
      <c r="F607" s="30" t="e">
        <f>STOCK!#REF!</f>
        <v>#REF!</v>
      </c>
      <c r="G607" s="30">
        <f>STOCK!H1102</f>
        <v>0</v>
      </c>
      <c r="H607" s="30" t="e">
        <f>STOCK!#REF!</f>
        <v>#REF!</v>
      </c>
      <c r="I607" s="30">
        <f>STOCK!I1102</f>
        <v>0</v>
      </c>
      <c r="J607" s="30">
        <f>STOCK!J1102</f>
        <v>0</v>
      </c>
      <c r="K607" s="30" t="e">
        <f>STOCK!#REF!</f>
        <v>#REF!</v>
      </c>
      <c r="L607" s="30">
        <f>STOCK!K1102</f>
        <v>0</v>
      </c>
      <c r="U607" s="30">
        <v>1</v>
      </c>
      <c r="V607" s="30">
        <f>STOCK!O1102</f>
        <v>0</v>
      </c>
      <c r="X607" s="30">
        <v>0</v>
      </c>
      <c r="Y607" s="30">
        <f t="shared" si="11"/>
        <v>0</v>
      </c>
      <c r="AG607" s="30">
        <f>STOCK!A1102</f>
        <v>0</v>
      </c>
      <c r="AI607" s="30">
        <v>0</v>
      </c>
    </row>
    <row r="608" spans="1:35" x14ac:dyDescent="0.15">
      <c r="A608" s="30">
        <f>STOCK!C1103</f>
        <v>0</v>
      </c>
      <c r="B608" s="30">
        <f>STOCK!D1103</f>
        <v>0</v>
      </c>
      <c r="C608" s="30">
        <f>STOCK!E1103</f>
        <v>0</v>
      </c>
      <c r="D608" s="30">
        <f>STOCK!F1103</f>
        <v>0</v>
      </c>
      <c r="E608" s="30">
        <f>STOCK!G1103</f>
        <v>0</v>
      </c>
      <c r="F608" s="30" t="e">
        <f>STOCK!#REF!</f>
        <v>#REF!</v>
      </c>
      <c r="G608" s="30">
        <f>STOCK!H1103</f>
        <v>0</v>
      </c>
      <c r="H608" s="30" t="e">
        <f>STOCK!#REF!</f>
        <v>#REF!</v>
      </c>
      <c r="I608" s="30">
        <f>STOCK!I1103</f>
        <v>0</v>
      </c>
      <c r="J608" s="30">
        <f>STOCK!J1103</f>
        <v>0</v>
      </c>
      <c r="K608" s="30" t="e">
        <f>STOCK!#REF!</f>
        <v>#REF!</v>
      </c>
      <c r="L608" s="30">
        <f>STOCK!K1103</f>
        <v>0</v>
      </c>
      <c r="U608" s="30">
        <v>1</v>
      </c>
      <c r="V608" s="30">
        <f>STOCK!O1103</f>
        <v>0</v>
      </c>
      <c r="X608" s="30">
        <v>0</v>
      </c>
      <c r="Y608" s="30">
        <f t="shared" si="11"/>
        <v>0</v>
      </c>
      <c r="AG608" s="30">
        <f>STOCK!A1103</f>
        <v>0</v>
      </c>
      <c r="AI608" s="30">
        <v>0</v>
      </c>
    </row>
    <row r="609" spans="1:35" x14ac:dyDescent="0.15">
      <c r="A609" s="30">
        <f>STOCK!C1104</f>
        <v>0</v>
      </c>
      <c r="B609" s="30">
        <f>STOCK!D1104</f>
        <v>0</v>
      </c>
      <c r="C609" s="30">
        <f>STOCK!E1104</f>
        <v>0</v>
      </c>
      <c r="D609" s="30">
        <f>STOCK!F1104</f>
        <v>0</v>
      </c>
      <c r="E609" s="30">
        <f>STOCK!G1104</f>
        <v>0</v>
      </c>
      <c r="F609" s="30" t="e">
        <f>STOCK!#REF!</f>
        <v>#REF!</v>
      </c>
      <c r="G609" s="30">
        <f>STOCK!H1104</f>
        <v>0</v>
      </c>
      <c r="H609" s="30" t="e">
        <f>STOCK!#REF!</f>
        <v>#REF!</v>
      </c>
      <c r="I609" s="30">
        <f>STOCK!I1104</f>
        <v>0</v>
      </c>
      <c r="J609" s="30">
        <f>STOCK!J1104</f>
        <v>0</v>
      </c>
      <c r="K609" s="30" t="e">
        <f>STOCK!#REF!</f>
        <v>#REF!</v>
      </c>
      <c r="L609" s="30">
        <f>STOCK!K1104</f>
        <v>0</v>
      </c>
      <c r="U609" s="30">
        <v>1</v>
      </c>
      <c r="V609" s="30">
        <f>STOCK!O1104</f>
        <v>0</v>
      </c>
      <c r="X609" s="30">
        <v>0</v>
      </c>
      <c r="Y609" s="30">
        <f t="shared" si="11"/>
        <v>0</v>
      </c>
      <c r="AG609" s="30">
        <f>STOCK!A1104</f>
        <v>0</v>
      </c>
      <c r="AI609" s="30">
        <v>0</v>
      </c>
    </row>
    <row r="610" spans="1:35" x14ac:dyDescent="0.15">
      <c r="A610" s="30">
        <f>STOCK!C1105</f>
        <v>0</v>
      </c>
      <c r="B610" s="30">
        <f>STOCK!D1105</f>
        <v>0</v>
      </c>
      <c r="C610" s="30">
        <f>STOCK!E1105</f>
        <v>0</v>
      </c>
      <c r="D610" s="30">
        <f>STOCK!F1105</f>
        <v>0</v>
      </c>
      <c r="E610" s="30">
        <f>STOCK!G1105</f>
        <v>0</v>
      </c>
      <c r="F610" s="30" t="e">
        <f>STOCK!#REF!</f>
        <v>#REF!</v>
      </c>
      <c r="G610" s="30">
        <f>STOCK!H1105</f>
        <v>0</v>
      </c>
      <c r="H610" s="30" t="e">
        <f>STOCK!#REF!</f>
        <v>#REF!</v>
      </c>
      <c r="I610" s="30">
        <f>STOCK!I1105</f>
        <v>0</v>
      </c>
      <c r="J610" s="30">
        <f>STOCK!J1105</f>
        <v>0</v>
      </c>
      <c r="K610" s="30" t="e">
        <f>STOCK!#REF!</f>
        <v>#REF!</v>
      </c>
      <c r="L610" s="30">
        <f>STOCK!K1105</f>
        <v>0</v>
      </c>
      <c r="U610" s="30">
        <v>1</v>
      </c>
      <c r="V610" s="30">
        <f>STOCK!O1105</f>
        <v>0</v>
      </c>
      <c r="X610" s="30">
        <v>0</v>
      </c>
      <c r="Y610" s="30">
        <f t="shared" si="11"/>
        <v>0</v>
      </c>
      <c r="AG610" s="30">
        <f>STOCK!A1105</f>
        <v>0</v>
      </c>
      <c r="AI610" s="30">
        <v>0</v>
      </c>
    </row>
    <row r="611" spans="1:35" x14ac:dyDescent="0.15">
      <c r="A611" s="30">
        <f>STOCK!C1106</f>
        <v>0</v>
      </c>
      <c r="B611" s="30">
        <f>STOCK!D1106</f>
        <v>0</v>
      </c>
      <c r="C611" s="30">
        <f>STOCK!E1106</f>
        <v>0</v>
      </c>
      <c r="D611" s="30">
        <f>STOCK!F1106</f>
        <v>0</v>
      </c>
      <c r="E611" s="30">
        <f>STOCK!G1106</f>
        <v>0</v>
      </c>
      <c r="F611" s="30" t="e">
        <f>STOCK!#REF!</f>
        <v>#REF!</v>
      </c>
      <c r="G611" s="30">
        <f>STOCK!H1106</f>
        <v>0</v>
      </c>
      <c r="H611" s="30" t="e">
        <f>STOCK!#REF!</f>
        <v>#REF!</v>
      </c>
      <c r="I611" s="30">
        <f>STOCK!I1106</f>
        <v>0</v>
      </c>
      <c r="J611" s="30">
        <f>STOCK!J1106</f>
        <v>0</v>
      </c>
      <c r="K611" s="30" t="e">
        <f>STOCK!#REF!</f>
        <v>#REF!</v>
      </c>
      <c r="L611" s="30">
        <f>STOCK!K1106</f>
        <v>0</v>
      </c>
      <c r="U611" s="30">
        <v>1</v>
      </c>
      <c r="V611" s="30">
        <f>STOCK!O1106</f>
        <v>0</v>
      </c>
      <c r="X611" s="30">
        <v>0</v>
      </c>
      <c r="Y611" s="30">
        <f t="shared" si="11"/>
        <v>0</v>
      </c>
      <c r="AG611" s="30">
        <f>STOCK!A1106</f>
        <v>0</v>
      </c>
      <c r="AI611" s="30">
        <v>0</v>
      </c>
    </row>
    <row r="612" spans="1:35" x14ac:dyDescent="0.15">
      <c r="A612" s="30">
        <f>STOCK!C1107</f>
        <v>0</v>
      </c>
      <c r="B612" s="30">
        <f>STOCK!D1107</f>
        <v>0</v>
      </c>
      <c r="C612" s="30">
        <f>STOCK!E1107</f>
        <v>0</v>
      </c>
      <c r="D612" s="30">
        <f>STOCK!F1107</f>
        <v>0</v>
      </c>
      <c r="E612" s="30">
        <f>STOCK!G1107</f>
        <v>0</v>
      </c>
      <c r="F612" s="30" t="e">
        <f>STOCK!#REF!</f>
        <v>#REF!</v>
      </c>
      <c r="G612" s="30">
        <f>STOCK!H1107</f>
        <v>0</v>
      </c>
      <c r="H612" s="30" t="e">
        <f>STOCK!#REF!</f>
        <v>#REF!</v>
      </c>
      <c r="I612" s="30">
        <f>STOCK!I1107</f>
        <v>0</v>
      </c>
      <c r="J612" s="30">
        <f>STOCK!J1107</f>
        <v>0</v>
      </c>
      <c r="K612" s="30" t="e">
        <f>STOCK!#REF!</f>
        <v>#REF!</v>
      </c>
      <c r="L612" s="30">
        <f>STOCK!K1107</f>
        <v>0</v>
      </c>
      <c r="U612" s="30">
        <v>1</v>
      </c>
      <c r="V612" s="30">
        <f>STOCK!O1107</f>
        <v>0</v>
      </c>
      <c r="X612" s="30">
        <v>0</v>
      </c>
      <c r="Y612" s="30">
        <f t="shared" si="11"/>
        <v>0</v>
      </c>
      <c r="AG612" s="30">
        <f>STOCK!A1107</f>
        <v>0</v>
      </c>
      <c r="AI612" s="30">
        <v>0</v>
      </c>
    </row>
    <row r="613" spans="1:35" x14ac:dyDescent="0.15">
      <c r="A613" s="30">
        <f>STOCK!C1108</f>
        <v>0</v>
      </c>
      <c r="B613" s="30">
        <f>STOCK!D1108</f>
        <v>0</v>
      </c>
      <c r="C613" s="30">
        <f>STOCK!E1108</f>
        <v>0</v>
      </c>
      <c r="D613" s="30">
        <f>STOCK!F1108</f>
        <v>0</v>
      </c>
      <c r="E613" s="30">
        <f>STOCK!G1108</f>
        <v>0</v>
      </c>
      <c r="F613" s="30" t="e">
        <f>STOCK!#REF!</f>
        <v>#REF!</v>
      </c>
      <c r="G613" s="30">
        <f>STOCK!H1108</f>
        <v>0</v>
      </c>
      <c r="H613" s="30" t="e">
        <f>STOCK!#REF!</f>
        <v>#REF!</v>
      </c>
      <c r="I613" s="30">
        <f>STOCK!I1108</f>
        <v>0</v>
      </c>
      <c r="J613" s="30">
        <f>STOCK!J1108</f>
        <v>0</v>
      </c>
      <c r="K613" s="30" t="e">
        <f>STOCK!#REF!</f>
        <v>#REF!</v>
      </c>
      <c r="L613" s="30">
        <f>STOCK!K1108</f>
        <v>0</v>
      </c>
      <c r="U613" s="30">
        <v>1</v>
      </c>
      <c r="V613" s="30">
        <f>STOCK!O1108</f>
        <v>0</v>
      </c>
      <c r="X613" s="30">
        <v>0</v>
      </c>
      <c r="Y613" s="30">
        <f t="shared" si="11"/>
        <v>0</v>
      </c>
      <c r="AG613" s="30">
        <f>STOCK!A1108</f>
        <v>0</v>
      </c>
      <c r="AI613" s="30">
        <v>0</v>
      </c>
    </row>
    <row r="614" spans="1:35" x14ac:dyDescent="0.15">
      <c r="A614" s="30">
        <f>STOCK!C1109</f>
        <v>0</v>
      </c>
      <c r="B614" s="30">
        <f>STOCK!D1109</f>
        <v>0</v>
      </c>
      <c r="C614" s="30">
        <f>STOCK!E1109</f>
        <v>0</v>
      </c>
      <c r="D614" s="30">
        <f>STOCK!F1109</f>
        <v>0</v>
      </c>
      <c r="E614" s="30">
        <f>STOCK!G1109</f>
        <v>0</v>
      </c>
      <c r="F614" s="30" t="e">
        <f>STOCK!#REF!</f>
        <v>#REF!</v>
      </c>
      <c r="G614" s="30">
        <f>STOCK!H1109</f>
        <v>0</v>
      </c>
      <c r="H614" s="30" t="e">
        <f>STOCK!#REF!</f>
        <v>#REF!</v>
      </c>
      <c r="I614" s="30">
        <f>STOCK!I1109</f>
        <v>0</v>
      </c>
      <c r="J614" s="30">
        <f>STOCK!J1109</f>
        <v>0</v>
      </c>
      <c r="K614" s="30" t="e">
        <f>STOCK!#REF!</f>
        <v>#REF!</v>
      </c>
      <c r="L614" s="30">
        <f>STOCK!K1109</f>
        <v>0</v>
      </c>
      <c r="U614" s="30">
        <v>1</v>
      </c>
      <c r="V614" s="30">
        <f>STOCK!O1109</f>
        <v>0</v>
      </c>
      <c r="X614" s="30">
        <v>0</v>
      </c>
      <c r="Y614" s="30">
        <f t="shared" si="11"/>
        <v>0</v>
      </c>
      <c r="AG614" s="30">
        <f>STOCK!A1109</f>
        <v>0</v>
      </c>
      <c r="AI614" s="30">
        <v>0</v>
      </c>
    </row>
    <row r="615" spans="1:35" x14ac:dyDescent="0.15">
      <c r="A615" s="30">
        <f>STOCK!C1110</f>
        <v>0</v>
      </c>
      <c r="B615" s="30">
        <f>STOCK!D1110</f>
        <v>0</v>
      </c>
      <c r="C615" s="30">
        <f>STOCK!E1110</f>
        <v>0</v>
      </c>
      <c r="D615" s="30">
        <f>STOCK!F1110</f>
        <v>0</v>
      </c>
      <c r="E615" s="30">
        <f>STOCK!G1110</f>
        <v>0</v>
      </c>
      <c r="F615" s="30" t="e">
        <f>STOCK!#REF!</f>
        <v>#REF!</v>
      </c>
      <c r="G615" s="30">
        <f>STOCK!H1110</f>
        <v>0</v>
      </c>
      <c r="H615" s="30" t="e">
        <f>STOCK!#REF!</f>
        <v>#REF!</v>
      </c>
      <c r="I615" s="30">
        <f>STOCK!I1110</f>
        <v>0</v>
      </c>
      <c r="J615" s="30">
        <f>STOCK!J1110</f>
        <v>0</v>
      </c>
      <c r="K615" s="30" t="e">
        <f>STOCK!#REF!</f>
        <v>#REF!</v>
      </c>
      <c r="L615" s="30">
        <f>STOCK!K1110</f>
        <v>0</v>
      </c>
      <c r="U615" s="30">
        <v>1</v>
      </c>
      <c r="V615" s="30">
        <f>STOCK!O1110</f>
        <v>0</v>
      </c>
      <c r="X615" s="30">
        <v>0</v>
      </c>
      <c r="Y615" s="30">
        <f t="shared" si="11"/>
        <v>0</v>
      </c>
      <c r="AG615" s="30">
        <f>STOCK!A1110</f>
        <v>0</v>
      </c>
      <c r="AI615" s="30">
        <v>0</v>
      </c>
    </row>
    <row r="616" spans="1:35" x14ac:dyDescent="0.15">
      <c r="A616" s="30">
        <f>STOCK!C1111</f>
        <v>0</v>
      </c>
      <c r="B616" s="30">
        <f>STOCK!D1111</f>
        <v>0</v>
      </c>
      <c r="C616" s="30">
        <f>STOCK!E1111</f>
        <v>0</v>
      </c>
      <c r="D616" s="30">
        <f>STOCK!F1111</f>
        <v>0</v>
      </c>
      <c r="E616" s="30">
        <f>STOCK!G1111</f>
        <v>0</v>
      </c>
      <c r="F616" s="30" t="e">
        <f>STOCK!#REF!</f>
        <v>#REF!</v>
      </c>
      <c r="G616" s="30">
        <f>STOCK!H1111</f>
        <v>0</v>
      </c>
      <c r="H616" s="30" t="e">
        <f>STOCK!#REF!</f>
        <v>#REF!</v>
      </c>
      <c r="I616" s="30">
        <f>STOCK!I1111</f>
        <v>0</v>
      </c>
      <c r="J616" s="30">
        <f>STOCK!J1111</f>
        <v>0</v>
      </c>
      <c r="K616" s="30" t="e">
        <f>STOCK!#REF!</f>
        <v>#REF!</v>
      </c>
      <c r="L616" s="30">
        <f>STOCK!K1111</f>
        <v>0</v>
      </c>
      <c r="U616" s="30">
        <v>1</v>
      </c>
      <c r="V616" s="30">
        <f>STOCK!O1111</f>
        <v>0</v>
      </c>
      <c r="X616" s="30">
        <v>0</v>
      </c>
      <c r="Y616" s="30">
        <f t="shared" si="11"/>
        <v>0</v>
      </c>
      <c r="AG616" s="30">
        <f>STOCK!A1111</f>
        <v>0</v>
      </c>
      <c r="AI616" s="30">
        <v>0</v>
      </c>
    </row>
    <row r="617" spans="1:35" x14ac:dyDescent="0.15">
      <c r="A617" s="30">
        <f>STOCK!C1112</f>
        <v>0</v>
      </c>
      <c r="B617" s="30">
        <f>STOCK!D1112</f>
        <v>0</v>
      </c>
      <c r="C617" s="30">
        <f>STOCK!E1112</f>
        <v>0</v>
      </c>
      <c r="D617" s="30">
        <f>STOCK!F1112</f>
        <v>0</v>
      </c>
      <c r="E617" s="30">
        <f>STOCK!G1112</f>
        <v>0</v>
      </c>
      <c r="F617" s="30" t="e">
        <f>STOCK!#REF!</f>
        <v>#REF!</v>
      </c>
      <c r="G617" s="30">
        <f>STOCK!H1112</f>
        <v>0</v>
      </c>
      <c r="H617" s="30" t="e">
        <f>STOCK!#REF!</f>
        <v>#REF!</v>
      </c>
      <c r="I617" s="30">
        <f>STOCK!I1112</f>
        <v>0</v>
      </c>
      <c r="J617" s="30">
        <f>STOCK!J1112</f>
        <v>0</v>
      </c>
      <c r="K617" s="30" t="e">
        <f>STOCK!#REF!</f>
        <v>#REF!</v>
      </c>
      <c r="L617" s="30">
        <f>STOCK!K1112</f>
        <v>0</v>
      </c>
      <c r="U617" s="30">
        <v>1</v>
      </c>
      <c r="V617" s="30">
        <f>STOCK!O1112</f>
        <v>0</v>
      </c>
      <c r="X617" s="30">
        <v>0</v>
      </c>
      <c r="Y617" s="30">
        <f t="shared" si="11"/>
        <v>0</v>
      </c>
      <c r="AG617" s="30">
        <f>STOCK!A1112</f>
        <v>0</v>
      </c>
      <c r="AI617" s="30">
        <v>0</v>
      </c>
    </row>
    <row r="618" spans="1:35" x14ac:dyDescent="0.15">
      <c r="A618" s="30">
        <f>STOCK!C1113</f>
        <v>0</v>
      </c>
      <c r="B618" s="30">
        <f>STOCK!D1113</f>
        <v>0</v>
      </c>
      <c r="C618" s="30">
        <f>STOCK!E1113</f>
        <v>0</v>
      </c>
      <c r="D618" s="30">
        <f>STOCK!F1113</f>
        <v>0</v>
      </c>
      <c r="E618" s="30">
        <f>STOCK!G1113</f>
        <v>0</v>
      </c>
      <c r="F618" s="30" t="e">
        <f>STOCK!#REF!</f>
        <v>#REF!</v>
      </c>
      <c r="G618" s="30">
        <f>STOCK!H1113</f>
        <v>0</v>
      </c>
      <c r="H618" s="30" t="e">
        <f>STOCK!#REF!</f>
        <v>#REF!</v>
      </c>
      <c r="I618" s="30">
        <f>STOCK!I1113</f>
        <v>0</v>
      </c>
      <c r="J618" s="30">
        <f>STOCK!J1113</f>
        <v>0</v>
      </c>
      <c r="K618" s="30" t="e">
        <f>STOCK!#REF!</f>
        <v>#REF!</v>
      </c>
      <c r="L618" s="30">
        <f>STOCK!K1113</f>
        <v>0</v>
      </c>
      <c r="U618" s="30">
        <v>1</v>
      </c>
      <c r="V618" s="30">
        <f>STOCK!O1113</f>
        <v>0</v>
      </c>
      <c r="X618" s="30">
        <v>0</v>
      </c>
      <c r="Y618" s="30">
        <f t="shared" si="11"/>
        <v>0</v>
      </c>
      <c r="AG618" s="30">
        <f>STOCK!A1113</f>
        <v>0</v>
      </c>
      <c r="AI618" s="30">
        <v>0</v>
      </c>
    </row>
    <row r="619" spans="1:35" x14ac:dyDescent="0.15">
      <c r="A619" s="30">
        <f>STOCK!C1114</f>
        <v>0</v>
      </c>
      <c r="B619" s="30">
        <f>STOCK!D1114</f>
        <v>0</v>
      </c>
      <c r="C619" s="30">
        <f>STOCK!E1114</f>
        <v>0</v>
      </c>
      <c r="D619" s="30">
        <f>STOCK!F1114</f>
        <v>0</v>
      </c>
      <c r="E619" s="30">
        <f>STOCK!G1114</f>
        <v>0</v>
      </c>
      <c r="F619" s="30" t="e">
        <f>STOCK!#REF!</f>
        <v>#REF!</v>
      </c>
      <c r="G619" s="30">
        <f>STOCK!H1114</f>
        <v>0</v>
      </c>
      <c r="H619" s="30" t="e">
        <f>STOCK!#REF!</f>
        <v>#REF!</v>
      </c>
      <c r="I619" s="30">
        <f>STOCK!I1114</f>
        <v>0</v>
      </c>
      <c r="J619" s="30">
        <f>STOCK!J1114</f>
        <v>0</v>
      </c>
      <c r="K619" s="30" t="e">
        <f>STOCK!#REF!</f>
        <v>#REF!</v>
      </c>
      <c r="L619" s="30">
        <f>STOCK!K1114</f>
        <v>0</v>
      </c>
      <c r="U619" s="30">
        <v>1</v>
      </c>
      <c r="V619" s="30">
        <f>STOCK!O1114</f>
        <v>0</v>
      </c>
      <c r="X619" s="30">
        <v>0</v>
      </c>
      <c r="Y619" s="30">
        <f t="shared" si="11"/>
        <v>0</v>
      </c>
      <c r="AG619" s="30">
        <f>STOCK!A1114</f>
        <v>0</v>
      </c>
      <c r="AI619" s="30">
        <v>0</v>
      </c>
    </row>
    <row r="620" spans="1:35" x14ac:dyDescent="0.15">
      <c r="A620" s="30">
        <f>STOCK!C1115</f>
        <v>0</v>
      </c>
      <c r="B620" s="30">
        <f>STOCK!D1115</f>
        <v>0</v>
      </c>
      <c r="C620" s="30">
        <f>STOCK!E1115</f>
        <v>0</v>
      </c>
      <c r="D620" s="30">
        <f>STOCK!F1115</f>
        <v>0</v>
      </c>
      <c r="E620" s="30">
        <f>STOCK!G1115</f>
        <v>0</v>
      </c>
      <c r="F620" s="30" t="e">
        <f>STOCK!#REF!</f>
        <v>#REF!</v>
      </c>
      <c r="G620" s="30">
        <f>STOCK!H1115</f>
        <v>0</v>
      </c>
      <c r="H620" s="30" t="e">
        <f>STOCK!#REF!</f>
        <v>#REF!</v>
      </c>
      <c r="I620" s="30">
        <f>STOCK!I1115</f>
        <v>0</v>
      </c>
      <c r="J620" s="30">
        <f>STOCK!J1115</f>
        <v>0</v>
      </c>
      <c r="K620" s="30" t="e">
        <f>STOCK!#REF!</f>
        <v>#REF!</v>
      </c>
      <c r="L620" s="30">
        <f>STOCK!K1115</f>
        <v>0</v>
      </c>
      <c r="U620" s="30">
        <v>1</v>
      </c>
      <c r="V620" s="30">
        <f>STOCK!O1115</f>
        <v>0</v>
      </c>
      <c r="X620" s="30">
        <v>0</v>
      </c>
      <c r="Y620" s="30">
        <f t="shared" si="11"/>
        <v>0</v>
      </c>
      <c r="AG620" s="30">
        <f>STOCK!A1115</f>
        <v>0</v>
      </c>
      <c r="AI620" s="30">
        <v>0</v>
      </c>
    </row>
    <row r="621" spans="1:35" x14ac:dyDescent="0.15">
      <c r="A621" s="30">
        <f>STOCK!C1116</f>
        <v>0</v>
      </c>
      <c r="B621" s="30">
        <f>STOCK!D1116</f>
        <v>0</v>
      </c>
      <c r="C621" s="30">
        <f>STOCK!E1116</f>
        <v>0</v>
      </c>
      <c r="D621" s="30">
        <f>STOCK!F1116</f>
        <v>0</v>
      </c>
      <c r="E621" s="30">
        <f>STOCK!G1116</f>
        <v>0</v>
      </c>
      <c r="F621" s="30" t="e">
        <f>STOCK!#REF!</f>
        <v>#REF!</v>
      </c>
      <c r="G621" s="30">
        <f>STOCK!H1116</f>
        <v>0</v>
      </c>
      <c r="H621" s="30" t="e">
        <f>STOCK!#REF!</f>
        <v>#REF!</v>
      </c>
      <c r="I621" s="30">
        <f>STOCK!I1116</f>
        <v>0</v>
      </c>
      <c r="J621" s="30">
        <f>STOCK!J1116</f>
        <v>0</v>
      </c>
      <c r="K621" s="30" t="e">
        <f>STOCK!#REF!</f>
        <v>#REF!</v>
      </c>
      <c r="L621" s="30">
        <f>STOCK!K1116</f>
        <v>0</v>
      </c>
      <c r="U621" s="30">
        <v>1</v>
      </c>
      <c r="V621" s="30">
        <f>STOCK!O1116</f>
        <v>0</v>
      </c>
      <c r="X621" s="30">
        <v>0</v>
      </c>
      <c r="Y621" s="30">
        <f t="shared" si="11"/>
        <v>0</v>
      </c>
      <c r="AG621" s="30">
        <f>STOCK!A1116</f>
        <v>0</v>
      </c>
      <c r="AI621" s="30">
        <v>0</v>
      </c>
    </row>
    <row r="622" spans="1:35" x14ac:dyDescent="0.15">
      <c r="A622" s="30">
        <f>STOCK!C1117</f>
        <v>0</v>
      </c>
      <c r="B622" s="30">
        <f>STOCK!D1117</f>
        <v>0</v>
      </c>
      <c r="C622" s="30">
        <f>STOCK!E1117</f>
        <v>0</v>
      </c>
      <c r="D622" s="30">
        <f>STOCK!F1117</f>
        <v>0</v>
      </c>
      <c r="E622" s="30">
        <f>STOCK!G1117</f>
        <v>0</v>
      </c>
      <c r="F622" s="30" t="e">
        <f>STOCK!#REF!</f>
        <v>#REF!</v>
      </c>
      <c r="G622" s="30">
        <f>STOCK!H1117</f>
        <v>0</v>
      </c>
      <c r="H622" s="30" t="e">
        <f>STOCK!#REF!</f>
        <v>#REF!</v>
      </c>
      <c r="I622" s="30">
        <f>STOCK!I1117</f>
        <v>0</v>
      </c>
      <c r="J622" s="30">
        <f>STOCK!J1117</f>
        <v>0</v>
      </c>
      <c r="K622" s="30" t="e">
        <f>STOCK!#REF!</f>
        <v>#REF!</v>
      </c>
      <c r="L622" s="30">
        <f>STOCK!K1117</f>
        <v>0</v>
      </c>
      <c r="U622" s="30">
        <v>1</v>
      </c>
      <c r="V622" s="30">
        <f>STOCK!O1117</f>
        <v>0</v>
      </c>
      <c r="X622" s="30">
        <v>0</v>
      </c>
      <c r="Y622" s="30">
        <f t="shared" si="11"/>
        <v>0</v>
      </c>
      <c r="AG622" s="30">
        <f>STOCK!A1117</f>
        <v>0</v>
      </c>
      <c r="AI622" s="30">
        <v>0</v>
      </c>
    </row>
    <row r="623" spans="1:35" x14ac:dyDescent="0.15">
      <c r="A623" s="30">
        <f>STOCK!C1118</f>
        <v>0</v>
      </c>
      <c r="B623" s="30">
        <f>STOCK!D1118</f>
        <v>0</v>
      </c>
      <c r="C623" s="30">
        <f>STOCK!E1118</f>
        <v>0</v>
      </c>
      <c r="D623" s="30">
        <f>STOCK!F1118</f>
        <v>0</v>
      </c>
      <c r="E623" s="30">
        <f>STOCK!G1118</f>
        <v>0</v>
      </c>
      <c r="F623" s="30" t="e">
        <f>STOCK!#REF!</f>
        <v>#REF!</v>
      </c>
      <c r="G623" s="30">
        <f>STOCK!H1118</f>
        <v>0</v>
      </c>
      <c r="H623" s="30" t="e">
        <f>STOCK!#REF!</f>
        <v>#REF!</v>
      </c>
      <c r="I623" s="30">
        <f>STOCK!I1118</f>
        <v>0</v>
      </c>
      <c r="J623" s="30">
        <f>STOCK!J1118</f>
        <v>0</v>
      </c>
      <c r="K623" s="30" t="e">
        <f>STOCK!#REF!</f>
        <v>#REF!</v>
      </c>
      <c r="L623" s="30">
        <f>STOCK!K1118</f>
        <v>0</v>
      </c>
      <c r="U623" s="30">
        <v>1</v>
      </c>
      <c r="V623" s="30">
        <f>STOCK!O1118</f>
        <v>0</v>
      </c>
      <c r="X623" s="30">
        <v>0</v>
      </c>
      <c r="Y623" s="30">
        <f t="shared" si="11"/>
        <v>0</v>
      </c>
      <c r="AG623" s="30">
        <f>STOCK!A1118</f>
        <v>0</v>
      </c>
      <c r="AI623" s="30">
        <v>0</v>
      </c>
    </row>
    <row r="624" spans="1:35" x14ac:dyDescent="0.15">
      <c r="A624" s="30">
        <f>STOCK!C1119</f>
        <v>0</v>
      </c>
      <c r="B624" s="30">
        <f>STOCK!D1119</f>
        <v>0</v>
      </c>
      <c r="C624" s="30">
        <f>STOCK!E1119</f>
        <v>0</v>
      </c>
      <c r="D624" s="30">
        <f>STOCK!F1119</f>
        <v>0</v>
      </c>
      <c r="E624" s="30">
        <f>STOCK!G1119</f>
        <v>0</v>
      </c>
      <c r="F624" s="30" t="e">
        <f>STOCK!#REF!</f>
        <v>#REF!</v>
      </c>
      <c r="G624" s="30">
        <f>STOCK!H1119</f>
        <v>0</v>
      </c>
      <c r="H624" s="30" t="e">
        <f>STOCK!#REF!</f>
        <v>#REF!</v>
      </c>
      <c r="I624" s="30">
        <f>STOCK!I1119</f>
        <v>0</v>
      </c>
      <c r="J624" s="30">
        <f>STOCK!J1119</f>
        <v>0</v>
      </c>
      <c r="K624" s="30" t="e">
        <f>STOCK!#REF!</f>
        <v>#REF!</v>
      </c>
      <c r="L624" s="30">
        <f>STOCK!K1119</f>
        <v>0</v>
      </c>
      <c r="U624" s="30">
        <v>1</v>
      </c>
      <c r="V624" s="30">
        <f>STOCK!O1119</f>
        <v>0</v>
      </c>
      <c r="X624" s="30">
        <v>0</v>
      </c>
      <c r="Y624" s="30">
        <f t="shared" si="11"/>
        <v>0</v>
      </c>
      <c r="AG624" s="30">
        <f>STOCK!A1119</f>
        <v>0</v>
      </c>
      <c r="AI624" s="30">
        <v>0</v>
      </c>
    </row>
    <row r="625" spans="1:35" x14ac:dyDescent="0.15">
      <c r="A625" s="30">
        <f>STOCK!C1120</f>
        <v>0</v>
      </c>
      <c r="B625" s="30">
        <f>STOCK!D1120</f>
        <v>0</v>
      </c>
      <c r="C625" s="30">
        <f>STOCK!E1120</f>
        <v>0</v>
      </c>
      <c r="D625" s="30">
        <f>STOCK!F1120</f>
        <v>0</v>
      </c>
      <c r="E625" s="30">
        <f>STOCK!G1120</f>
        <v>0</v>
      </c>
      <c r="F625" s="30" t="e">
        <f>STOCK!#REF!</f>
        <v>#REF!</v>
      </c>
      <c r="G625" s="30">
        <f>STOCK!H1120</f>
        <v>0</v>
      </c>
      <c r="H625" s="30" t="e">
        <f>STOCK!#REF!</f>
        <v>#REF!</v>
      </c>
      <c r="I625" s="30">
        <f>STOCK!I1120</f>
        <v>0</v>
      </c>
      <c r="J625" s="30">
        <f>STOCK!J1120</f>
        <v>0</v>
      </c>
      <c r="K625" s="30" t="e">
        <f>STOCK!#REF!</f>
        <v>#REF!</v>
      </c>
      <c r="L625" s="30">
        <f>STOCK!K1120</f>
        <v>0</v>
      </c>
      <c r="U625" s="30">
        <v>1</v>
      </c>
      <c r="V625" s="30">
        <f>STOCK!O1120</f>
        <v>0</v>
      </c>
      <c r="X625" s="30">
        <v>0</v>
      </c>
      <c r="Y625" s="30">
        <f t="shared" si="11"/>
        <v>0</v>
      </c>
      <c r="AG625" s="30">
        <f>STOCK!A1120</f>
        <v>0</v>
      </c>
      <c r="AI625" s="30">
        <v>0</v>
      </c>
    </row>
    <row r="626" spans="1:35" x14ac:dyDescent="0.15">
      <c r="A626" s="30">
        <f>STOCK!C1121</f>
        <v>0</v>
      </c>
      <c r="B626" s="30">
        <f>STOCK!D1121</f>
        <v>0</v>
      </c>
      <c r="C626" s="30">
        <f>STOCK!E1121</f>
        <v>0</v>
      </c>
      <c r="D626" s="30">
        <f>STOCK!F1121</f>
        <v>0</v>
      </c>
      <c r="E626" s="30">
        <f>STOCK!G1121</f>
        <v>0</v>
      </c>
      <c r="F626" s="30" t="e">
        <f>STOCK!#REF!</f>
        <v>#REF!</v>
      </c>
      <c r="G626" s="30">
        <f>STOCK!H1121</f>
        <v>0</v>
      </c>
      <c r="H626" s="30" t="e">
        <f>STOCK!#REF!</f>
        <v>#REF!</v>
      </c>
      <c r="I626" s="30">
        <f>STOCK!I1121</f>
        <v>0</v>
      </c>
      <c r="J626" s="30">
        <f>STOCK!J1121</f>
        <v>0</v>
      </c>
      <c r="K626" s="30" t="e">
        <f>STOCK!#REF!</f>
        <v>#REF!</v>
      </c>
      <c r="L626" s="30">
        <f>STOCK!K1121</f>
        <v>0</v>
      </c>
      <c r="U626" s="30">
        <v>1</v>
      </c>
      <c r="V626" s="30">
        <f>STOCK!O1121</f>
        <v>0</v>
      </c>
      <c r="X626" s="30">
        <v>0</v>
      </c>
      <c r="Y626" s="30">
        <f t="shared" si="11"/>
        <v>0</v>
      </c>
      <c r="AG626" s="30">
        <f>STOCK!A1121</f>
        <v>0</v>
      </c>
      <c r="AI626" s="30">
        <v>0</v>
      </c>
    </row>
    <row r="627" spans="1:35" x14ac:dyDescent="0.15">
      <c r="A627" s="30">
        <f>STOCK!C1122</f>
        <v>0</v>
      </c>
      <c r="B627" s="30">
        <f>STOCK!D1122</f>
        <v>0</v>
      </c>
      <c r="C627" s="30">
        <f>STOCK!E1122</f>
        <v>0</v>
      </c>
      <c r="D627" s="30">
        <f>STOCK!F1122</f>
        <v>0</v>
      </c>
      <c r="E627" s="30">
        <f>STOCK!G1122</f>
        <v>0</v>
      </c>
      <c r="F627" s="30" t="e">
        <f>STOCK!#REF!</f>
        <v>#REF!</v>
      </c>
      <c r="G627" s="30">
        <f>STOCK!H1122</f>
        <v>0</v>
      </c>
      <c r="H627" s="30" t="e">
        <f>STOCK!#REF!</f>
        <v>#REF!</v>
      </c>
      <c r="I627" s="30">
        <f>STOCK!I1122</f>
        <v>0</v>
      </c>
      <c r="J627" s="30">
        <f>STOCK!J1122</f>
        <v>0</v>
      </c>
      <c r="K627" s="30" t="e">
        <f>STOCK!#REF!</f>
        <v>#REF!</v>
      </c>
      <c r="L627" s="30">
        <f>STOCK!K1122</f>
        <v>0</v>
      </c>
      <c r="U627" s="30">
        <v>1</v>
      </c>
      <c r="V627" s="30">
        <f>STOCK!O1122</f>
        <v>0</v>
      </c>
      <c r="X627" s="30">
        <v>0</v>
      </c>
      <c r="Y627" s="30">
        <f t="shared" si="11"/>
        <v>0</v>
      </c>
      <c r="AG627" s="30">
        <f>STOCK!A1122</f>
        <v>0</v>
      </c>
      <c r="AI627" s="30">
        <v>0</v>
      </c>
    </row>
    <row r="628" spans="1:35" x14ac:dyDescent="0.15">
      <c r="A628" s="30">
        <f>STOCK!C1123</f>
        <v>0</v>
      </c>
      <c r="B628" s="30">
        <f>STOCK!D1123</f>
        <v>0</v>
      </c>
      <c r="C628" s="30">
        <f>STOCK!E1123</f>
        <v>0</v>
      </c>
      <c r="D628" s="30">
        <f>STOCK!F1123</f>
        <v>0</v>
      </c>
      <c r="E628" s="30">
        <f>STOCK!G1123</f>
        <v>0</v>
      </c>
      <c r="F628" s="30" t="e">
        <f>STOCK!#REF!</f>
        <v>#REF!</v>
      </c>
      <c r="G628" s="30">
        <f>STOCK!H1123</f>
        <v>0</v>
      </c>
      <c r="H628" s="30" t="e">
        <f>STOCK!#REF!</f>
        <v>#REF!</v>
      </c>
      <c r="I628" s="30">
        <f>STOCK!I1123</f>
        <v>0</v>
      </c>
      <c r="J628" s="30">
        <f>STOCK!J1123</f>
        <v>0</v>
      </c>
      <c r="K628" s="30" t="e">
        <f>STOCK!#REF!</f>
        <v>#REF!</v>
      </c>
      <c r="L628" s="30">
        <f>STOCK!K1123</f>
        <v>0</v>
      </c>
      <c r="U628" s="30">
        <v>1</v>
      </c>
      <c r="V628" s="30">
        <f>STOCK!O1123</f>
        <v>0</v>
      </c>
      <c r="X628" s="30">
        <v>0</v>
      </c>
      <c r="Y628" s="30">
        <f t="shared" si="11"/>
        <v>0</v>
      </c>
      <c r="AG628" s="30">
        <f>STOCK!A1123</f>
        <v>0</v>
      </c>
      <c r="AI628" s="30">
        <v>0</v>
      </c>
    </row>
    <row r="629" spans="1:35" x14ac:dyDescent="0.15">
      <c r="A629" s="30">
        <f>STOCK!C1124</f>
        <v>0</v>
      </c>
      <c r="B629" s="30">
        <f>STOCK!D1124</f>
        <v>0</v>
      </c>
      <c r="C629" s="30">
        <f>STOCK!E1124</f>
        <v>0</v>
      </c>
      <c r="D629" s="30">
        <f>STOCK!F1124</f>
        <v>0</v>
      </c>
      <c r="E629" s="30">
        <f>STOCK!G1124</f>
        <v>0</v>
      </c>
      <c r="F629" s="30" t="e">
        <f>STOCK!#REF!</f>
        <v>#REF!</v>
      </c>
      <c r="G629" s="30">
        <f>STOCK!H1124</f>
        <v>0</v>
      </c>
      <c r="H629" s="30" t="e">
        <f>STOCK!#REF!</f>
        <v>#REF!</v>
      </c>
      <c r="I629" s="30">
        <f>STOCK!I1124</f>
        <v>0</v>
      </c>
      <c r="J629" s="30">
        <f>STOCK!J1124</f>
        <v>0</v>
      </c>
      <c r="K629" s="30" t="e">
        <f>STOCK!#REF!</f>
        <v>#REF!</v>
      </c>
      <c r="L629" s="30">
        <f>STOCK!K1124</f>
        <v>0</v>
      </c>
      <c r="U629" s="30">
        <v>1</v>
      </c>
      <c r="V629" s="30">
        <f>STOCK!O1124</f>
        <v>0</v>
      </c>
      <c r="X629" s="30">
        <v>0</v>
      </c>
      <c r="Y629" s="30">
        <f t="shared" si="11"/>
        <v>0</v>
      </c>
      <c r="AG629" s="30">
        <f>STOCK!A1124</f>
        <v>0</v>
      </c>
      <c r="AI629" s="30">
        <v>0</v>
      </c>
    </row>
    <row r="630" spans="1:35" x14ac:dyDescent="0.15">
      <c r="A630" s="30">
        <f>STOCK!C1125</f>
        <v>0</v>
      </c>
      <c r="B630" s="30">
        <f>STOCK!D1125</f>
        <v>0</v>
      </c>
      <c r="C630" s="30">
        <f>STOCK!E1125</f>
        <v>0</v>
      </c>
      <c r="D630" s="30">
        <f>STOCK!F1125</f>
        <v>0</v>
      </c>
      <c r="E630" s="30">
        <f>STOCK!G1125</f>
        <v>0</v>
      </c>
      <c r="F630" s="30" t="e">
        <f>STOCK!#REF!</f>
        <v>#REF!</v>
      </c>
      <c r="G630" s="30">
        <f>STOCK!H1125</f>
        <v>0</v>
      </c>
      <c r="H630" s="30" t="e">
        <f>STOCK!#REF!</f>
        <v>#REF!</v>
      </c>
      <c r="I630" s="30">
        <f>STOCK!I1125</f>
        <v>0</v>
      </c>
      <c r="J630" s="30">
        <f>STOCK!J1125</f>
        <v>0</v>
      </c>
      <c r="K630" s="30" t="e">
        <f>STOCK!#REF!</f>
        <v>#REF!</v>
      </c>
      <c r="L630" s="30">
        <f>STOCK!K1125</f>
        <v>0</v>
      </c>
      <c r="U630" s="30">
        <v>1</v>
      </c>
      <c r="V630" s="30">
        <f>STOCK!O1125</f>
        <v>0</v>
      </c>
      <c r="X630" s="30">
        <v>0</v>
      </c>
      <c r="Y630" s="30">
        <f t="shared" si="11"/>
        <v>0</v>
      </c>
      <c r="AG630" s="30">
        <f>STOCK!A1125</f>
        <v>0</v>
      </c>
      <c r="AI630" s="30">
        <v>0</v>
      </c>
    </row>
    <row r="631" spans="1:35" x14ac:dyDescent="0.15">
      <c r="A631" s="30">
        <f>STOCK!C1126</f>
        <v>0</v>
      </c>
      <c r="B631" s="30">
        <f>STOCK!D1126</f>
        <v>0</v>
      </c>
      <c r="C631" s="30">
        <f>STOCK!E1126</f>
        <v>0</v>
      </c>
      <c r="D631" s="30">
        <f>STOCK!F1126</f>
        <v>0</v>
      </c>
      <c r="E631" s="30">
        <f>STOCK!G1126</f>
        <v>0</v>
      </c>
      <c r="F631" s="30" t="e">
        <f>STOCK!#REF!</f>
        <v>#REF!</v>
      </c>
      <c r="G631" s="30">
        <f>STOCK!H1126</f>
        <v>0</v>
      </c>
      <c r="H631" s="30" t="e">
        <f>STOCK!#REF!</f>
        <v>#REF!</v>
      </c>
      <c r="I631" s="30">
        <f>STOCK!I1126</f>
        <v>0</v>
      </c>
      <c r="J631" s="30">
        <f>STOCK!J1126</f>
        <v>0</v>
      </c>
      <c r="K631" s="30" t="e">
        <f>STOCK!#REF!</f>
        <v>#REF!</v>
      </c>
      <c r="L631" s="30">
        <f>STOCK!K1126</f>
        <v>0</v>
      </c>
      <c r="U631" s="30">
        <v>1</v>
      </c>
      <c r="V631" s="30">
        <f>STOCK!O1126</f>
        <v>0</v>
      </c>
      <c r="X631" s="30">
        <v>0</v>
      </c>
      <c r="Y631" s="30">
        <f t="shared" si="11"/>
        <v>0</v>
      </c>
      <c r="AG631" s="30">
        <f>STOCK!A1126</f>
        <v>0</v>
      </c>
      <c r="AI631" s="30">
        <v>0</v>
      </c>
    </row>
    <row r="632" spans="1:35" x14ac:dyDescent="0.15">
      <c r="A632" s="30">
        <f>STOCK!C1127</f>
        <v>0</v>
      </c>
      <c r="B632" s="30">
        <f>STOCK!D1127</f>
        <v>0</v>
      </c>
      <c r="C632" s="30">
        <f>STOCK!E1127</f>
        <v>0</v>
      </c>
      <c r="D632" s="30">
        <f>STOCK!F1127</f>
        <v>0</v>
      </c>
      <c r="E632" s="30">
        <f>STOCK!G1127</f>
        <v>0</v>
      </c>
      <c r="F632" s="30" t="e">
        <f>STOCK!#REF!</f>
        <v>#REF!</v>
      </c>
      <c r="G632" s="30">
        <f>STOCK!H1127</f>
        <v>0</v>
      </c>
      <c r="H632" s="30" t="e">
        <f>STOCK!#REF!</f>
        <v>#REF!</v>
      </c>
      <c r="I632" s="30">
        <f>STOCK!I1127</f>
        <v>0</v>
      </c>
      <c r="J632" s="30">
        <f>STOCK!J1127</f>
        <v>0</v>
      </c>
      <c r="K632" s="30" t="e">
        <f>STOCK!#REF!</f>
        <v>#REF!</v>
      </c>
      <c r="L632" s="30">
        <f>STOCK!K1127</f>
        <v>0</v>
      </c>
      <c r="U632" s="30">
        <v>1</v>
      </c>
      <c r="V632" s="30">
        <f>STOCK!O1127</f>
        <v>0</v>
      </c>
      <c r="X632" s="30">
        <v>0</v>
      </c>
      <c r="Y632" s="30">
        <f t="shared" si="11"/>
        <v>0</v>
      </c>
      <c r="AG632" s="30">
        <f>STOCK!A1127</f>
        <v>0</v>
      </c>
      <c r="AI632" s="30">
        <v>0</v>
      </c>
    </row>
    <row r="633" spans="1:35" x14ac:dyDescent="0.15">
      <c r="A633" s="30">
        <f>STOCK!C1128</f>
        <v>0</v>
      </c>
      <c r="B633" s="30">
        <f>STOCK!D1128</f>
        <v>0</v>
      </c>
      <c r="C633" s="30">
        <f>STOCK!E1128</f>
        <v>0</v>
      </c>
      <c r="D633" s="30">
        <f>STOCK!F1128</f>
        <v>0</v>
      </c>
      <c r="E633" s="30">
        <f>STOCK!G1128</f>
        <v>0</v>
      </c>
      <c r="F633" s="30" t="e">
        <f>STOCK!#REF!</f>
        <v>#REF!</v>
      </c>
      <c r="G633" s="30">
        <f>STOCK!H1128</f>
        <v>0</v>
      </c>
      <c r="H633" s="30" t="e">
        <f>STOCK!#REF!</f>
        <v>#REF!</v>
      </c>
      <c r="I633" s="30">
        <f>STOCK!I1128</f>
        <v>0</v>
      </c>
      <c r="J633" s="30">
        <f>STOCK!J1128</f>
        <v>0</v>
      </c>
      <c r="K633" s="30" t="e">
        <f>STOCK!#REF!</f>
        <v>#REF!</v>
      </c>
      <c r="L633" s="30">
        <f>STOCK!K1128</f>
        <v>0</v>
      </c>
      <c r="U633" s="30">
        <v>1</v>
      </c>
      <c r="V633" s="30">
        <f>STOCK!O1128</f>
        <v>0</v>
      </c>
      <c r="X633" s="30">
        <v>0</v>
      </c>
      <c r="Y633" s="30">
        <f t="shared" si="11"/>
        <v>0</v>
      </c>
      <c r="AG633" s="30">
        <f>STOCK!A1128</f>
        <v>0</v>
      </c>
      <c r="AI633" s="30">
        <v>0</v>
      </c>
    </row>
    <row r="634" spans="1:35" x14ac:dyDescent="0.15">
      <c r="A634" s="30">
        <f>STOCK!C1129</f>
        <v>0</v>
      </c>
      <c r="B634" s="30">
        <f>STOCK!D1129</f>
        <v>0</v>
      </c>
      <c r="C634" s="30">
        <f>STOCK!E1129</f>
        <v>0</v>
      </c>
      <c r="D634" s="30">
        <f>STOCK!F1129</f>
        <v>0</v>
      </c>
      <c r="E634" s="30">
        <f>STOCK!G1129</f>
        <v>0</v>
      </c>
      <c r="F634" s="30" t="e">
        <f>STOCK!#REF!</f>
        <v>#REF!</v>
      </c>
      <c r="G634" s="30">
        <f>STOCK!H1129</f>
        <v>0</v>
      </c>
      <c r="H634" s="30" t="e">
        <f>STOCK!#REF!</f>
        <v>#REF!</v>
      </c>
      <c r="I634" s="30">
        <f>STOCK!I1129</f>
        <v>0</v>
      </c>
      <c r="J634" s="30">
        <f>STOCK!J1129</f>
        <v>0</v>
      </c>
      <c r="K634" s="30" t="e">
        <f>STOCK!#REF!</f>
        <v>#REF!</v>
      </c>
      <c r="L634" s="30">
        <f>STOCK!K1129</f>
        <v>0</v>
      </c>
      <c r="U634" s="30">
        <v>1</v>
      </c>
      <c r="V634" s="30">
        <f>STOCK!O1129</f>
        <v>0</v>
      </c>
      <c r="X634" s="30">
        <v>0</v>
      </c>
      <c r="Y634" s="30">
        <f t="shared" si="11"/>
        <v>0</v>
      </c>
      <c r="AG634" s="30">
        <f>STOCK!A1129</f>
        <v>0</v>
      </c>
      <c r="AI634" s="30">
        <v>0</v>
      </c>
    </row>
    <row r="635" spans="1:35" x14ac:dyDescent="0.15">
      <c r="A635" s="30">
        <f>STOCK!C1130</f>
        <v>0</v>
      </c>
      <c r="B635" s="30">
        <f>STOCK!D1130</f>
        <v>0</v>
      </c>
      <c r="C635" s="30">
        <f>STOCK!E1130</f>
        <v>0</v>
      </c>
      <c r="D635" s="30">
        <f>STOCK!F1130</f>
        <v>0</v>
      </c>
      <c r="E635" s="30">
        <f>STOCK!G1130</f>
        <v>0</v>
      </c>
      <c r="F635" s="30" t="e">
        <f>STOCK!#REF!</f>
        <v>#REF!</v>
      </c>
      <c r="G635" s="30">
        <f>STOCK!H1130</f>
        <v>0</v>
      </c>
      <c r="H635" s="30" t="e">
        <f>STOCK!#REF!</f>
        <v>#REF!</v>
      </c>
      <c r="I635" s="30">
        <f>STOCK!I1130</f>
        <v>0</v>
      </c>
      <c r="J635" s="30">
        <f>STOCK!J1130</f>
        <v>0</v>
      </c>
      <c r="K635" s="30" t="e">
        <f>STOCK!#REF!</f>
        <v>#REF!</v>
      </c>
      <c r="L635" s="30">
        <f>STOCK!K1130</f>
        <v>0</v>
      </c>
      <c r="U635" s="30">
        <v>1</v>
      </c>
      <c r="V635" s="30">
        <f>STOCK!O1130</f>
        <v>0</v>
      </c>
      <c r="X635" s="30">
        <v>0</v>
      </c>
      <c r="Y635" s="30">
        <f t="shared" si="11"/>
        <v>0</v>
      </c>
      <c r="AG635" s="30">
        <f>STOCK!A1130</f>
        <v>0</v>
      </c>
      <c r="AI635" s="30">
        <v>0</v>
      </c>
    </row>
    <row r="636" spans="1:35" x14ac:dyDescent="0.15">
      <c r="A636" s="30">
        <f>STOCK!C1131</f>
        <v>0</v>
      </c>
      <c r="B636" s="30">
        <f>STOCK!D1131</f>
        <v>0</v>
      </c>
      <c r="C636" s="30">
        <f>STOCK!E1131</f>
        <v>0</v>
      </c>
      <c r="D636" s="30">
        <f>STOCK!F1131</f>
        <v>0</v>
      </c>
      <c r="E636" s="30">
        <f>STOCK!G1131</f>
        <v>0</v>
      </c>
      <c r="F636" s="30" t="e">
        <f>STOCK!#REF!</f>
        <v>#REF!</v>
      </c>
      <c r="G636" s="30">
        <f>STOCK!H1131</f>
        <v>0</v>
      </c>
      <c r="H636" s="30" t="e">
        <f>STOCK!#REF!</f>
        <v>#REF!</v>
      </c>
      <c r="I636" s="30">
        <f>STOCK!I1131</f>
        <v>0</v>
      </c>
      <c r="J636" s="30">
        <f>STOCK!J1131</f>
        <v>0</v>
      </c>
      <c r="K636" s="30" t="e">
        <f>STOCK!#REF!</f>
        <v>#REF!</v>
      </c>
      <c r="L636" s="30">
        <f>STOCK!K1131</f>
        <v>0</v>
      </c>
      <c r="U636" s="30">
        <v>1</v>
      </c>
      <c r="V636" s="30">
        <f>STOCK!O1131</f>
        <v>0</v>
      </c>
      <c r="X636" s="30">
        <v>0</v>
      </c>
      <c r="Y636" s="30">
        <f t="shared" si="11"/>
        <v>0</v>
      </c>
      <c r="AG636" s="30">
        <f>STOCK!A1131</f>
        <v>0</v>
      </c>
      <c r="AI636" s="30">
        <v>0</v>
      </c>
    </row>
    <row r="637" spans="1:35" x14ac:dyDescent="0.15">
      <c r="A637" s="30">
        <f>STOCK!C1132</f>
        <v>0</v>
      </c>
      <c r="B637" s="30">
        <f>STOCK!D1132</f>
        <v>0</v>
      </c>
      <c r="C637" s="30">
        <f>STOCK!E1132</f>
        <v>0</v>
      </c>
      <c r="D637" s="30">
        <f>STOCK!F1132</f>
        <v>0</v>
      </c>
      <c r="E637" s="30">
        <f>STOCK!G1132</f>
        <v>0</v>
      </c>
      <c r="F637" s="30" t="e">
        <f>STOCK!#REF!</f>
        <v>#REF!</v>
      </c>
      <c r="G637" s="30">
        <f>STOCK!H1132</f>
        <v>0</v>
      </c>
      <c r="H637" s="30" t="e">
        <f>STOCK!#REF!</f>
        <v>#REF!</v>
      </c>
      <c r="I637" s="30">
        <f>STOCK!I1132</f>
        <v>0</v>
      </c>
      <c r="J637" s="30">
        <f>STOCK!J1132</f>
        <v>0</v>
      </c>
      <c r="K637" s="30" t="e">
        <f>STOCK!#REF!</f>
        <v>#REF!</v>
      </c>
      <c r="L637" s="30">
        <f>STOCK!K1132</f>
        <v>0</v>
      </c>
      <c r="U637" s="30">
        <v>1</v>
      </c>
      <c r="V637" s="30">
        <f>STOCK!O1132</f>
        <v>0</v>
      </c>
      <c r="X637" s="30">
        <v>0</v>
      </c>
      <c r="Y637" s="30">
        <f t="shared" si="11"/>
        <v>0</v>
      </c>
      <c r="AG637" s="30">
        <f>STOCK!A1132</f>
        <v>0</v>
      </c>
      <c r="AI637" s="30">
        <v>0</v>
      </c>
    </row>
    <row r="638" spans="1:35" x14ac:dyDescent="0.15">
      <c r="A638" s="30">
        <f>STOCK!C1133</f>
        <v>0</v>
      </c>
      <c r="B638" s="30">
        <f>STOCK!D1133</f>
        <v>0</v>
      </c>
      <c r="C638" s="30">
        <f>STOCK!E1133</f>
        <v>0</v>
      </c>
      <c r="D638" s="30">
        <f>STOCK!F1133</f>
        <v>0</v>
      </c>
      <c r="E638" s="30">
        <f>STOCK!G1133</f>
        <v>0</v>
      </c>
      <c r="F638" s="30" t="e">
        <f>STOCK!#REF!</f>
        <v>#REF!</v>
      </c>
      <c r="G638" s="30">
        <f>STOCK!H1133</f>
        <v>0</v>
      </c>
      <c r="H638" s="30" t="e">
        <f>STOCK!#REF!</f>
        <v>#REF!</v>
      </c>
      <c r="I638" s="30">
        <f>STOCK!I1133</f>
        <v>0</v>
      </c>
      <c r="J638" s="30">
        <f>STOCK!J1133</f>
        <v>0</v>
      </c>
      <c r="K638" s="30" t="e">
        <f>STOCK!#REF!</f>
        <v>#REF!</v>
      </c>
      <c r="L638" s="30">
        <f>STOCK!K1133</f>
        <v>0</v>
      </c>
      <c r="U638" s="30">
        <v>1</v>
      </c>
      <c r="V638" s="30">
        <f>STOCK!O1133</f>
        <v>0</v>
      </c>
      <c r="X638" s="30">
        <v>0</v>
      </c>
      <c r="Y638" s="30">
        <f t="shared" si="11"/>
        <v>0</v>
      </c>
      <c r="AG638" s="30">
        <f>STOCK!A1133</f>
        <v>0</v>
      </c>
      <c r="AI638" s="30">
        <v>0</v>
      </c>
    </row>
    <row r="639" spans="1:35" x14ac:dyDescent="0.15">
      <c r="A639" s="30">
        <f>STOCK!C1134</f>
        <v>0</v>
      </c>
      <c r="B639" s="30">
        <f>STOCK!D1134</f>
        <v>0</v>
      </c>
      <c r="C639" s="30">
        <f>STOCK!E1134</f>
        <v>0</v>
      </c>
      <c r="D639" s="30">
        <f>STOCK!F1134</f>
        <v>0</v>
      </c>
      <c r="E639" s="30">
        <f>STOCK!G1134</f>
        <v>0</v>
      </c>
      <c r="F639" s="30" t="e">
        <f>STOCK!#REF!</f>
        <v>#REF!</v>
      </c>
      <c r="G639" s="30">
        <f>STOCK!H1134</f>
        <v>0</v>
      </c>
      <c r="H639" s="30" t="e">
        <f>STOCK!#REF!</f>
        <v>#REF!</v>
      </c>
      <c r="I639" s="30">
        <f>STOCK!I1134</f>
        <v>0</v>
      </c>
      <c r="J639" s="30">
        <f>STOCK!J1134</f>
        <v>0</v>
      </c>
      <c r="K639" s="30" t="e">
        <f>STOCK!#REF!</f>
        <v>#REF!</v>
      </c>
      <c r="L639" s="30">
        <f>STOCK!K1134</f>
        <v>0</v>
      </c>
      <c r="U639" s="30">
        <v>1</v>
      </c>
      <c r="V639" s="30">
        <f>STOCK!O1134</f>
        <v>0</v>
      </c>
      <c r="X639" s="30">
        <v>0</v>
      </c>
      <c r="Y639" s="30">
        <f t="shared" si="11"/>
        <v>0</v>
      </c>
      <c r="AG639" s="30">
        <f>STOCK!A1134</f>
        <v>0</v>
      </c>
      <c r="AI639" s="30">
        <v>0</v>
      </c>
    </row>
    <row r="640" spans="1:35" x14ac:dyDescent="0.15">
      <c r="A640" s="30">
        <f>STOCK!C1135</f>
        <v>0</v>
      </c>
      <c r="B640" s="30">
        <f>STOCK!D1135</f>
        <v>0</v>
      </c>
      <c r="C640" s="30">
        <f>STOCK!E1135</f>
        <v>0</v>
      </c>
      <c r="D640" s="30">
        <f>STOCK!F1135</f>
        <v>0</v>
      </c>
      <c r="E640" s="30">
        <f>STOCK!G1135</f>
        <v>0</v>
      </c>
      <c r="F640" s="30" t="e">
        <f>STOCK!#REF!</f>
        <v>#REF!</v>
      </c>
      <c r="G640" s="30">
        <f>STOCK!H1135</f>
        <v>0</v>
      </c>
      <c r="H640" s="30" t="e">
        <f>STOCK!#REF!</f>
        <v>#REF!</v>
      </c>
      <c r="I640" s="30">
        <f>STOCK!I1135</f>
        <v>0</v>
      </c>
      <c r="J640" s="30">
        <f>STOCK!J1135</f>
        <v>0</v>
      </c>
      <c r="K640" s="30" t="e">
        <f>STOCK!#REF!</f>
        <v>#REF!</v>
      </c>
      <c r="L640" s="30">
        <f>STOCK!K1135</f>
        <v>0</v>
      </c>
      <c r="U640" s="30">
        <v>1</v>
      </c>
      <c r="V640" s="30">
        <f>STOCK!O1135</f>
        <v>0</v>
      </c>
      <c r="X640" s="30">
        <v>0</v>
      </c>
      <c r="Y640" s="30">
        <f t="shared" si="11"/>
        <v>0</v>
      </c>
      <c r="AG640" s="30">
        <f>STOCK!A1135</f>
        <v>0</v>
      </c>
      <c r="AI640" s="30">
        <v>0</v>
      </c>
    </row>
    <row r="641" spans="1:35" x14ac:dyDescent="0.15">
      <c r="A641" s="30">
        <f>STOCK!C1136</f>
        <v>0</v>
      </c>
      <c r="B641" s="30">
        <f>STOCK!D1136</f>
        <v>0</v>
      </c>
      <c r="C641" s="30">
        <f>STOCK!E1136</f>
        <v>0</v>
      </c>
      <c r="D641" s="30">
        <f>STOCK!F1136</f>
        <v>0</v>
      </c>
      <c r="E641" s="30">
        <f>STOCK!G1136</f>
        <v>0</v>
      </c>
      <c r="F641" s="30" t="e">
        <f>STOCK!#REF!</f>
        <v>#REF!</v>
      </c>
      <c r="G641" s="30">
        <f>STOCK!H1136</f>
        <v>0</v>
      </c>
      <c r="H641" s="30" t="e">
        <f>STOCK!#REF!</f>
        <v>#REF!</v>
      </c>
      <c r="I641" s="30">
        <f>STOCK!I1136</f>
        <v>0</v>
      </c>
      <c r="J641" s="30">
        <f>STOCK!J1136</f>
        <v>0</v>
      </c>
      <c r="K641" s="30" t="e">
        <f>STOCK!#REF!</f>
        <v>#REF!</v>
      </c>
      <c r="L641" s="30">
        <f>STOCK!K1136</f>
        <v>0</v>
      </c>
      <c r="U641" s="30">
        <v>1</v>
      </c>
      <c r="V641" s="30">
        <f>STOCK!O1136</f>
        <v>0</v>
      </c>
      <c r="X641" s="30">
        <v>0</v>
      </c>
      <c r="Y641" s="30">
        <f t="shared" si="11"/>
        <v>0</v>
      </c>
      <c r="AG641" s="30">
        <f>STOCK!A1136</f>
        <v>0</v>
      </c>
      <c r="AI641" s="30">
        <v>0</v>
      </c>
    </row>
    <row r="642" spans="1:35" x14ac:dyDescent="0.15">
      <c r="A642" s="30">
        <f>STOCK!C1137</f>
        <v>0</v>
      </c>
      <c r="B642" s="30">
        <f>STOCK!D1137</f>
        <v>0</v>
      </c>
      <c r="C642" s="30">
        <f>STOCK!E1137</f>
        <v>0</v>
      </c>
      <c r="D642" s="30">
        <f>STOCK!F1137</f>
        <v>0</v>
      </c>
      <c r="E642" s="30">
        <f>STOCK!G1137</f>
        <v>0</v>
      </c>
      <c r="F642" s="30" t="e">
        <f>STOCK!#REF!</f>
        <v>#REF!</v>
      </c>
      <c r="G642" s="30">
        <f>STOCK!H1137</f>
        <v>0</v>
      </c>
      <c r="H642" s="30" t="e">
        <f>STOCK!#REF!</f>
        <v>#REF!</v>
      </c>
      <c r="I642" s="30">
        <f>STOCK!I1137</f>
        <v>0</v>
      </c>
      <c r="J642" s="30">
        <f>STOCK!J1137</f>
        <v>0</v>
      </c>
      <c r="K642" s="30" t="e">
        <f>STOCK!#REF!</f>
        <v>#REF!</v>
      </c>
      <c r="L642" s="30">
        <f>STOCK!K1137</f>
        <v>0</v>
      </c>
      <c r="U642" s="30">
        <v>1</v>
      </c>
      <c r="V642" s="30">
        <f>STOCK!O1137</f>
        <v>0</v>
      </c>
      <c r="X642" s="30">
        <v>0</v>
      </c>
      <c r="Y642" s="30">
        <f t="shared" si="11"/>
        <v>0</v>
      </c>
      <c r="AG642" s="30">
        <f>STOCK!A1137</f>
        <v>0</v>
      </c>
      <c r="AI642" s="30">
        <v>0</v>
      </c>
    </row>
    <row r="643" spans="1:35" x14ac:dyDescent="0.15">
      <c r="A643" s="30">
        <f>STOCK!C1138</f>
        <v>0</v>
      </c>
      <c r="B643" s="30">
        <f>STOCK!D1138</f>
        <v>0</v>
      </c>
      <c r="C643" s="30">
        <f>STOCK!E1138</f>
        <v>0</v>
      </c>
      <c r="D643" s="30">
        <f>STOCK!F1138</f>
        <v>0</v>
      </c>
      <c r="E643" s="30">
        <f>STOCK!G1138</f>
        <v>0</v>
      </c>
      <c r="F643" s="30" t="e">
        <f>STOCK!#REF!</f>
        <v>#REF!</v>
      </c>
      <c r="G643" s="30">
        <f>STOCK!H1138</f>
        <v>0</v>
      </c>
      <c r="H643" s="30" t="e">
        <f>STOCK!#REF!</f>
        <v>#REF!</v>
      </c>
      <c r="I643" s="30">
        <f>STOCK!I1138</f>
        <v>0</v>
      </c>
      <c r="J643" s="30">
        <f>STOCK!J1138</f>
        <v>0</v>
      </c>
      <c r="K643" s="30" t="e">
        <f>STOCK!#REF!</f>
        <v>#REF!</v>
      </c>
      <c r="L643" s="30">
        <f>STOCK!K1138</f>
        <v>0</v>
      </c>
      <c r="U643" s="30">
        <v>1</v>
      </c>
      <c r="V643" s="30">
        <f>STOCK!O1138</f>
        <v>0</v>
      </c>
      <c r="X643" s="30">
        <v>0</v>
      </c>
      <c r="Y643" s="30">
        <f t="shared" si="11"/>
        <v>0</v>
      </c>
      <c r="AG643" s="30">
        <f>STOCK!A1138</f>
        <v>0</v>
      </c>
      <c r="AI643" s="30">
        <v>0</v>
      </c>
    </row>
    <row r="644" spans="1:35" x14ac:dyDescent="0.15">
      <c r="A644" s="30">
        <f>STOCK!C1139</f>
        <v>0</v>
      </c>
      <c r="B644" s="30">
        <f>STOCK!D1139</f>
        <v>0</v>
      </c>
      <c r="C644" s="30">
        <f>STOCK!E1139</f>
        <v>0</v>
      </c>
      <c r="D644" s="30">
        <f>STOCK!F1139</f>
        <v>0</v>
      </c>
      <c r="E644" s="30">
        <f>STOCK!G1139</f>
        <v>0</v>
      </c>
      <c r="F644" s="30" t="e">
        <f>STOCK!#REF!</f>
        <v>#REF!</v>
      </c>
      <c r="G644" s="30">
        <f>STOCK!H1139</f>
        <v>0</v>
      </c>
      <c r="H644" s="30" t="e">
        <f>STOCK!#REF!</f>
        <v>#REF!</v>
      </c>
      <c r="I644" s="30">
        <f>STOCK!I1139</f>
        <v>0</v>
      </c>
      <c r="J644" s="30">
        <f>STOCK!J1139</f>
        <v>0</v>
      </c>
      <c r="K644" s="30" t="e">
        <f>STOCK!#REF!</f>
        <v>#REF!</v>
      </c>
      <c r="L644" s="30">
        <f>STOCK!K1139</f>
        <v>0</v>
      </c>
      <c r="U644" s="30">
        <v>1</v>
      </c>
      <c r="V644" s="30">
        <f>STOCK!O1139</f>
        <v>0</v>
      </c>
      <c r="X644" s="30">
        <v>0</v>
      </c>
      <c r="Y644" s="30">
        <f t="shared" si="11"/>
        <v>0</v>
      </c>
      <c r="AG644" s="30">
        <f>STOCK!A1139</f>
        <v>0</v>
      </c>
      <c r="AI644" s="30">
        <v>0</v>
      </c>
    </row>
    <row r="645" spans="1:35" x14ac:dyDescent="0.15">
      <c r="A645" s="30">
        <f>STOCK!C1140</f>
        <v>0</v>
      </c>
      <c r="B645" s="30">
        <f>STOCK!D1140</f>
        <v>0</v>
      </c>
      <c r="C645" s="30">
        <f>STOCK!E1140</f>
        <v>0</v>
      </c>
      <c r="D645" s="30">
        <f>STOCK!F1140</f>
        <v>0</v>
      </c>
      <c r="E645" s="30">
        <f>STOCK!G1140</f>
        <v>0</v>
      </c>
      <c r="F645" s="30" t="e">
        <f>STOCK!#REF!</f>
        <v>#REF!</v>
      </c>
      <c r="G645" s="30">
        <f>STOCK!H1140</f>
        <v>0</v>
      </c>
      <c r="H645" s="30" t="e">
        <f>STOCK!#REF!</f>
        <v>#REF!</v>
      </c>
      <c r="I645" s="30">
        <f>STOCK!I1140</f>
        <v>0</v>
      </c>
      <c r="J645" s="30">
        <f>STOCK!J1140</f>
        <v>0</v>
      </c>
      <c r="K645" s="30" t="e">
        <f>STOCK!#REF!</f>
        <v>#REF!</v>
      </c>
      <c r="L645" s="30">
        <f>STOCK!K1140</f>
        <v>0</v>
      </c>
      <c r="U645" s="30">
        <v>1</v>
      </c>
      <c r="V645" s="30">
        <f>STOCK!O1140</f>
        <v>0</v>
      </c>
      <c r="X645" s="30">
        <v>0</v>
      </c>
      <c r="Y645" s="30">
        <f t="shared" si="11"/>
        <v>0</v>
      </c>
      <c r="AG645" s="30">
        <f>STOCK!A1140</f>
        <v>0</v>
      </c>
      <c r="AI645" s="30">
        <v>0</v>
      </c>
    </row>
    <row r="646" spans="1:35" x14ac:dyDescent="0.15">
      <c r="A646" s="30">
        <f>STOCK!C1141</f>
        <v>0</v>
      </c>
      <c r="B646" s="30">
        <f>STOCK!D1141</f>
        <v>0</v>
      </c>
      <c r="C646" s="30">
        <f>STOCK!E1141</f>
        <v>0</v>
      </c>
      <c r="D646" s="30">
        <f>STOCK!F1141</f>
        <v>0</v>
      </c>
      <c r="E646" s="30">
        <f>STOCK!G1141</f>
        <v>0</v>
      </c>
      <c r="F646" s="30" t="e">
        <f>STOCK!#REF!</f>
        <v>#REF!</v>
      </c>
      <c r="G646" s="30">
        <f>STOCK!H1141</f>
        <v>0</v>
      </c>
      <c r="H646" s="30" t="e">
        <f>STOCK!#REF!</f>
        <v>#REF!</v>
      </c>
      <c r="I646" s="30">
        <f>STOCK!I1141</f>
        <v>0</v>
      </c>
      <c r="J646" s="30">
        <f>STOCK!J1141</f>
        <v>0</v>
      </c>
      <c r="K646" s="30" t="e">
        <f>STOCK!#REF!</f>
        <v>#REF!</v>
      </c>
      <c r="L646" s="30">
        <f>STOCK!K1141</f>
        <v>0</v>
      </c>
      <c r="U646" s="30">
        <v>1</v>
      </c>
      <c r="V646" s="30">
        <f>STOCK!O1141</f>
        <v>0</v>
      </c>
      <c r="X646" s="30">
        <v>0</v>
      </c>
      <c r="Y646" s="30">
        <f t="shared" si="11"/>
        <v>0</v>
      </c>
      <c r="AG646" s="30">
        <f>STOCK!A1141</f>
        <v>0</v>
      </c>
      <c r="AI646" s="30">
        <v>0</v>
      </c>
    </row>
    <row r="647" spans="1:35" x14ac:dyDescent="0.15">
      <c r="A647" s="30">
        <f>STOCK!C1142</f>
        <v>0</v>
      </c>
      <c r="B647" s="30">
        <f>STOCK!D1142</f>
        <v>0</v>
      </c>
      <c r="C647" s="30">
        <f>STOCK!E1142</f>
        <v>0</v>
      </c>
      <c r="D647" s="30">
        <f>STOCK!F1142</f>
        <v>0</v>
      </c>
      <c r="E647" s="30">
        <f>STOCK!G1142</f>
        <v>0</v>
      </c>
      <c r="F647" s="30" t="e">
        <f>STOCK!#REF!</f>
        <v>#REF!</v>
      </c>
      <c r="G647" s="30">
        <f>STOCK!H1142</f>
        <v>0</v>
      </c>
      <c r="H647" s="30" t="e">
        <f>STOCK!#REF!</f>
        <v>#REF!</v>
      </c>
      <c r="I647" s="30">
        <f>STOCK!I1142</f>
        <v>0</v>
      </c>
      <c r="J647" s="30">
        <f>STOCK!J1142</f>
        <v>0</v>
      </c>
      <c r="K647" s="30" t="e">
        <f>STOCK!#REF!</f>
        <v>#REF!</v>
      </c>
      <c r="L647" s="30">
        <f>STOCK!K1142</f>
        <v>0</v>
      </c>
      <c r="U647" s="30">
        <v>1</v>
      </c>
      <c r="V647" s="30">
        <f>STOCK!O1142</f>
        <v>0</v>
      </c>
      <c r="X647" s="30">
        <v>0</v>
      </c>
      <c r="Y647" s="30">
        <f t="shared" si="11"/>
        <v>0</v>
      </c>
      <c r="AG647" s="30">
        <f>STOCK!A1142</f>
        <v>0</v>
      </c>
      <c r="AI647" s="30">
        <v>0</v>
      </c>
    </row>
    <row r="648" spans="1:35" x14ac:dyDescent="0.15">
      <c r="A648" s="30">
        <f>STOCK!C1143</f>
        <v>0</v>
      </c>
      <c r="B648" s="30">
        <f>STOCK!D1143</f>
        <v>0</v>
      </c>
      <c r="C648" s="30">
        <f>STOCK!E1143</f>
        <v>0</v>
      </c>
      <c r="D648" s="30">
        <f>STOCK!F1143</f>
        <v>0</v>
      </c>
      <c r="E648" s="30">
        <f>STOCK!G1143</f>
        <v>0</v>
      </c>
      <c r="F648" s="30" t="e">
        <f>STOCK!#REF!</f>
        <v>#REF!</v>
      </c>
      <c r="G648" s="30">
        <f>STOCK!H1143</f>
        <v>0</v>
      </c>
      <c r="H648" s="30" t="e">
        <f>STOCK!#REF!</f>
        <v>#REF!</v>
      </c>
      <c r="I648" s="30">
        <f>STOCK!I1143</f>
        <v>0</v>
      </c>
      <c r="J648" s="30">
        <f>STOCK!J1143</f>
        <v>0</v>
      </c>
      <c r="K648" s="30" t="e">
        <f>STOCK!#REF!</f>
        <v>#REF!</v>
      </c>
      <c r="L648" s="30">
        <f>STOCK!K1143</f>
        <v>0</v>
      </c>
      <c r="U648" s="30">
        <v>1</v>
      </c>
      <c r="V648" s="30">
        <f>STOCK!O1143</f>
        <v>0</v>
      </c>
      <c r="X648" s="30">
        <v>0</v>
      </c>
      <c r="Y648" s="30">
        <f t="shared" si="11"/>
        <v>0</v>
      </c>
      <c r="AG648" s="30">
        <f>STOCK!A1143</f>
        <v>0</v>
      </c>
      <c r="AI648" s="30">
        <v>0</v>
      </c>
    </row>
    <row r="649" spans="1:35" x14ac:dyDescent="0.15">
      <c r="A649" s="30">
        <f>STOCK!C1144</f>
        <v>0</v>
      </c>
      <c r="B649" s="30">
        <f>STOCK!D1144</f>
        <v>0</v>
      </c>
      <c r="C649" s="30">
        <f>STOCK!E1144</f>
        <v>0</v>
      </c>
      <c r="D649" s="30">
        <f>STOCK!F1144</f>
        <v>0</v>
      </c>
      <c r="E649" s="30">
        <f>STOCK!G1144</f>
        <v>0</v>
      </c>
      <c r="F649" s="30" t="e">
        <f>STOCK!#REF!</f>
        <v>#REF!</v>
      </c>
      <c r="G649" s="30">
        <f>STOCK!H1144</f>
        <v>0</v>
      </c>
      <c r="H649" s="30" t="e">
        <f>STOCK!#REF!</f>
        <v>#REF!</v>
      </c>
      <c r="I649" s="30">
        <f>STOCK!I1144</f>
        <v>0</v>
      </c>
      <c r="J649" s="30">
        <f>STOCK!J1144</f>
        <v>0</v>
      </c>
      <c r="K649" s="30" t="e">
        <f>STOCK!#REF!</f>
        <v>#REF!</v>
      </c>
      <c r="L649" s="30">
        <f>STOCK!K1144</f>
        <v>0</v>
      </c>
      <c r="U649" s="30">
        <v>1</v>
      </c>
      <c r="V649" s="30">
        <f>STOCK!O1144</f>
        <v>0</v>
      </c>
      <c r="X649" s="30">
        <v>0</v>
      </c>
      <c r="Y649" s="30">
        <f t="shared" si="11"/>
        <v>0</v>
      </c>
      <c r="AG649" s="30">
        <f>STOCK!A1144</f>
        <v>0</v>
      </c>
      <c r="AI649" s="30">
        <v>0</v>
      </c>
    </row>
    <row r="650" spans="1:35" x14ac:dyDescent="0.15">
      <c r="A650" s="30">
        <f>STOCK!C1145</f>
        <v>0</v>
      </c>
      <c r="B650" s="30">
        <f>STOCK!D1145</f>
        <v>0</v>
      </c>
      <c r="C650" s="30">
        <f>STOCK!E1145</f>
        <v>0</v>
      </c>
      <c r="D650" s="30">
        <f>STOCK!F1145</f>
        <v>0</v>
      </c>
      <c r="E650" s="30">
        <f>STOCK!G1145</f>
        <v>0</v>
      </c>
      <c r="F650" s="30" t="e">
        <f>STOCK!#REF!</f>
        <v>#REF!</v>
      </c>
      <c r="G650" s="30">
        <f>STOCK!H1145</f>
        <v>0</v>
      </c>
      <c r="H650" s="30" t="e">
        <f>STOCK!#REF!</f>
        <v>#REF!</v>
      </c>
      <c r="I650" s="30">
        <f>STOCK!I1145</f>
        <v>0</v>
      </c>
      <c r="J650" s="30">
        <f>STOCK!J1145</f>
        <v>0</v>
      </c>
      <c r="K650" s="30" t="e">
        <f>STOCK!#REF!</f>
        <v>#REF!</v>
      </c>
      <c r="L650" s="30">
        <f>STOCK!K1145</f>
        <v>0</v>
      </c>
      <c r="U650" s="30">
        <v>1</v>
      </c>
      <c r="V650" s="30">
        <f>STOCK!O1145</f>
        <v>0</v>
      </c>
      <c r="X650" s="30">
        <v>0</v>
      </c>
      <c r="Y650" s="30">
        <f t="shared" si="11"/>
        <v>0</v>
      </c>
      <c r="AG650" s="30">
        <f>STOCK!A1145</f>
        <v>0</v>
      </c>
      <c r="AI650" s="30">
        <v>0</v>
      </c>
    </row>
    <row r="651" spans="1:35" x14ac:dyDescent="0.15">
      <c r="A651" s="30">
        <f>STOCK!C1146</f>
        <v>0</v>
      </c>
      <c r="B651" s="30">
        <f>STOCK!D1146</f>
        <v>0</v>
      </c>
      <c r="C651" s="30">
        <f>STOCK!E1146</f>
        <v>0</v>
      </c>
      <c r="D651" s="30">
        <f>STOCK!F1146</f>
        <v>0</v>
      </c>
      <c r="E651" s="30">
        <f>STOCK!G1146</f>
        <v>0</v>
      </c>
      <c r="F651" s="30" t="e">
        <f>STOCK!#REF!</f>
        <v>#REF!</v>
      </c>
      <c r="G651" s="30">
        <f>STOCK!H1146</f>
        <v>0</v>
      </c>
      <c r="H651" s="30" t="e">
        <f>STOCK!#REF!</f>
        <v>#REF!</v>
      </c>
      <c r="I651" s="30">
        <f>STOCK!I1146</f>
        <v>0</v>
      </c>
      <c r="J651" s="30">
        <f>STOCK!J1146</f>
        <v>0</v>
      </c>
      <c r="K651" s="30" t="e">
        <f>STOCK!#REF!</f>
        <v>#REF!</v>
      </c>
      <c r="L651" s="30">
        <f>STOCK!K1146</f>
        <v>0</v>
      </c>
      <c r="U651" s="30">
        <v>1</v>
      </c>
      <c r="V651" s="30">
        <f>STOCK!O1146</f>
        <v>0</v>
      </c>
      <c r="X651" s="30">
        <v>0</v>
      </c>
      <c r="Y651" s="30">
        <f t="shared" si="11"/>
        <v>0</v>
      </c>
      <c r="AG651" s="30">
        <f>STOCK!A1146</f>
        <v>0</v>
      </c>
      <c r="AI651" s="30">
        <v>0</v>
      </c>
    </row>
    <row r="652" spans="1:35" x14ac:dyDescent="0.15">
      <c r="A652" s="30">
        <f>STOCK!C1147</f>
        <v>0</v>
      </c>
      <c r="B652" s="30">
        <f>STOCK!D1147</f>
        <v>0</v>
      </c>
      <c r="C652" s="30">
        <f>STOCK!E1147</f>
        <v>0</v>
      </c>
      <c r="D652" s="30">
        <f>STOCK!F1147</f>
        <v>0</v>
      </c>
      <c r="E652" s="30">
        <f>STOCK!G1147</f>
        <v>0</v>
      </c>
      <c r="F652" s="30" t="e">
        <f>STOCK!#REF!</f>
        <v>#REF!</v>
      </c>
      <c r="G652" s="30">
        <f>STOCK!H1147</f>
        <v>0</v>
      </c>
      <c r="H652" s="30" t="e">
        <f>STOCK!#REF!</f>
        <v>#REF!</v>
      </c>
      <c r="I652" s="30">
        <f>STOCK!I1147</f>
        <v>0</v>
      </c>
      <c r="J652" s="30">
        <f>STOCK!J1147</f>
        <v>0</v>
      </c>
      <c r="K652" s="30" t="e">
        <f>STOCK!#REF!</f>
        <v>#REF!</v>
      </c>
      <c r="L652" s="30">
        <f>STOCK!K1147</f>
        <v>0</v>
      </c>
      <c r="U652" s="30">
        <v>1</v>
      </c>
      <c r="V652" s="30">
        <f>STOCK!O1147</f>
        <v>0</v>
      </c>
      <c r="X652" s="30">
        <v>0</v>
      </c>
      <c r="Y652" s="30">
        <f t="shared" ref="Y652:Y700" si="12">IF(V652&gt;0,1,0)</f>
        <v>0</v>
      </c>
      <c r="AG652" s="30">
        <f>STOCK!A1147</f>
        <v>0</v>
      </c>
      <c r="AI652" s="30">
        <v>0</v>
      </c>
    </row>
    <row r="653" spans="1:35" x14ac:dyDescent="0.15">
      <c r="A653" s="30">
        <f>STOCK!C1148</f>
        <v>0</v>
      </c>
      <c r="B653" s="30">
        <f>STOCK!D1148</f>
        <v>0</v>
      </c>
      <c r="C653" s="30">
        <f>STOCK!E1148</f>
        <v>0</v>
      </c>
      <c r="D653" s="30">
        <f>STOCK!F1148</f>
        <v>0</v>
      </c>
      <c r="E653" s="30">
        <f>STOCK!G1148</f>
        <v>0</v>
      </c>
      <c r="F653" s="30" t="e">
        <f>STOCK!#REF!</f>
        <v>#REF!</v>
      </c>
      <c r="G653" s="30">
        <f>STOCK!H1148</f>
        <v>0</v>
      </c>
      <c r="H653" s="30" t="e">
        <f>STOCK!#REF!</f>
        <v>#REF!</v>
      </c>
      <c r="I653" s="30">
        <f>STOCK!I1148</f>
        <v>0</v>
      </c>
      <c r="J653" s="30">
        <f>STOCK!J1148</f>
        <v>0</v>
      </c>
      <c r="K653" s="30" t="e">
        <f>STOCK!#REF!</f>
        <v>#REF!</v>
      </c>
      <c r="L653" s="30">
        <f>STOCK!K1148</f>
        <v>0</v>
      </c>
      <c r="U653" s="30">
        <v>1</v>
      </c>
      <c r="V653" s="30">
        <f>STOCK!O1148</f>
        <v>0</v>
      </c>
      <c r="X653" s="30">
        <v>0</v>
      </c>
      <c r="Y653" s="30">
        <f t="shared" si="12"/>
        <v>0</v>
      </c>
      <c r="AG653" s="30">
        <f>STOCK!A1148</f>
        <v>0</v>
      </c>
      <c r="AI653" s="30">
        <v>0</v>
      </c>
    </row>
    <row r="654" spans="1:35" x14ac:dyDescent="0.15">
      <c r="A654" s="30">
        <f>STOCK!C1149</f>
        <v>0</v>
      </c>
      <c r="B654" s="30">
        <f>STOCK!D1149</f>
        <v>0</v>
      </c>
      <c r="C654" s="30">
        <f>STOCK!E1149</f>
        <v>0</v>
      </c>
      <c r="D654" s="30">
        <f>STOCK!F1149</f>
        <v>0</v>
      </c>
      <c r="E654" s="30">
        <f>STOCK!G1149</f>
        <v>0</v>
      </c>
      <c r="F654" s="30" t="e">
        <f>STOCK!#REF!</f>
        <v>#REF!</v>
      </c>
      <c r="G654" s="30">
        <f>STOCK!H1149</f>
        <v>0</v>
      </c>
      <c r="H654" s="30" t="e">
        <f>STOCK!#REF!</f>
        <v>#REF!</v>
      </c>
      <c r="I654" s="30">
        <f>STOCK!I1149</f>
        <v>0</v>
      </c>
      <c r="J654" s="30">
        <f>STOCK!J1149</f>
        <v>0</v>
      </c>
      <c r="K654" s="30" t="e">
        <f>STOCK!#REF!</f>
        <v>#REF!</v>
      </c>
      <c r="L654" s="30">
        <f>STOCK!K1149</f>
        <v>0</v>
      </c>
      <c r="U654" s="30">
        <v>1</v>
      </c>
      <c r="V654" s="30">
        <f>STOCK!O1149</f>
        <v>0</v>
      </c>
      <c r="X654" s="30">
        <v>0</v>
      </c>
      <c r="Y654" s="30">
        <f t="shared" si="12"/>
        <v>0</v>
      </c>
      <c r="AG654" s="30">
        <f>STOCK!A1149</f>
        <v>0</v>
      </c>
      <c r="AI654" s="30">
        <v>0</v>
      </c>
    </row>
    <row r="655" spans="1:35" x14ac:dyDescent="0.15">
      <c r="A655" s="30">
        <f>STOCK!C1150</f>
        <v>0</v>
      </c>
      <c r="B655" s="30">
        <f>STOCK!D1150</f>
        <v>0</v>
      </c>
      <c r="C655" s="30">
        <f>STOCK!E1150</f>
        <v>0</v>
      </c>
      <c r="D655" s="30">
        <f>STOCK!F1150</f>
        <v>0</v>
      </c>
      <c r="E655" s="30">
        <f>STOCK!G1150</f>
        <v>0</v>
      </c>
      <c r="F655" s="30" t="e">
        <f>STOCK!#REF!</f>
        <v>#REF!</v>
      </c>
      <c r="G655" s="30">
        <f>STOCK!H1150</f>
        <v>0</v>
      </c>
      <c r="H655" s="30" t="e">
        <f>STOCK!#REF!</f>
        <v>#REF!</v>
      </c>
      <c r="I655" s="30">
        <f>STOCK!I1150</f>
        <v>0</v>
      </c>
      <c r="J655" s="30">
        <f>STOCK!J1150</f>
        <v>0</v>
      </c>
      <c r="K655" s="30" t="e">
        <f>STOCK!#REF!</f>
        <v>#REF!</v>
      </c>
      <c r="L655" s="30">
        <f>STOCK!K1150</f>
        <v>0</v>
      </c>
      <c r="U655" s="30">
        <v>1</v>
      </c>
      <c r="V655" s="30">
        <f>STOCK!O1150</f>
        <v>0</v>
      </c>
      <c r="X655" s="30">
        <v>0</v>
      </c>
      <c r="Y655" s="30">
        <f t="shared" si="12"/>
        <v>0</v>
      </c>
      <c r="AG655" s="30">
        <f>STOCK!A1150</f>
        <v>0</v>
      </c>
      <c r="AI655" s="30">
        <v>0</v>
      </c>
    </row>
    <row r="656" spans="1:35" x14ac:dyDescent="0.15">
      <c r="A656" s="30">
        <f>STOCK!C1151</f>
        <v>0</v>
      </c>
      <c r="B656" s="30">
        <f>STOCK!D1151</f>
        <v>0</v>
      </c>
      <c r="C656" s="30">
        <f>STOCK!E1151</f>
        <v>0</v>
      </c>
      <c r="D656" s="30">
        <f>STOCK!F1151</f>
        <v>0</v>
      </c>
      <c r="E656" s="30">
        <f>STOCK!G1151</f>
        <v>0</v>
      </c>
      <c r="F656" s="30" t="e">
        <f>STOCK!#REF!</f>
        <v>#REF!</v>
      </c>
      <c r="G656" s="30">
        <f>STOCK!H1151</f>
        <v>0</v>
      </c>
      <c r="H656" s="30" t="e">
        <f>STOCK!#REF!</f>
        <v>#REF!</v>
      </c>
      <c r="I656" s="30">
        <f>STOCK!I1151</f>
        <v>0</v>
      </c>
      <c r="J656" s="30">
        <f>STOCK!J1151</f>
        <v>0</v>
      </c>
      <c r="K656" s="30" t="e">
        <f>STOCK!#REF!</f>
        <v>#REF!</v>
      </c>
      <c r="L656" s="30">
        <f>STOCK!K1151</f>
        <v>0</v>
      </c>
      <c r="U656" s="30">
        <v>1</v>
      </c>
      <c r="V656" s="30">
        <f>STOCK!O1151</f>
        <v>0</v>
      </c>
      <c r="X656" s="30">
        <v>0</v>
      </c>
      <c r="Y656" s="30">
        <f t="shared" si="12"/>
        <v>0</v>
      </c>
      <c r="AG656" s="30">
        <f>STOCK!A1151</f>
        <v>0</v>
      </c>
      <c r="AI656" s="30">
        <v>0</v>
      </c>
    </row>
    <row r="657" spans="1:35" x14ac:dyDescent="0.15">
      <c r="A657" s="30">
        <f>STOCK!C1152</f>
        <v>0</v>
      </c>
      <c r="B657" s="30">
        <f>STOCK!D1152</f>
        <v>0</v>
      </c>
      <c r="C657" s="30">
        <f>STOCK!E1152</f>
        <v>0</v>
      </c>
      <c r="D657" s="30">
        <f>STOCK!F1152</f>
        <v>0</v>
      </c>
      <c r="E657" s="30">
        <f>STOCK!G1152</f>
        <v>0</v>
      </c>
      <c r="F657" s="30" t="e">
        <f>STOCK!#REF!</f>
        <v>#REF!</v>
      </c>
      <c r="G657" s="30">
        <f>STOCK!H1152</f>
        <v>0</v>
      </c>
      <c r="H657" s="30" t="e">
        <f>STOCK!#REF!</f>
        <v>#REF!</v>
      </c>
      <c r="I657" s="30">
        <f>STOCK!I1152</f>
        <v>0</v>
      </c>
      <c r="J657" s="30">
        <f>STOCK!J1152</f>
        <v>0</v>
      </c>
      <c r="K657" s="30" t="e">
        <f>STOCK!#REF!</f>
        <v>#REF!</v>
      </c>
      <c r="L657" s="30">
        <f>STOCK!K1152</f>
        <v>0</v>
      </c>
      <c r="U657" s="30">
        <v>1</v>
      </c>
      <c r="V657" s="30">
        <f>STOCK!O1152</f>
        <v>0</v>
      </c>
      <c r="X657" s="30">
        <v>0</v>
      </c>
      <c r="Y657" s="30">
        <f t="shared" si="12"/>
        <v>0</v>
      </c>
      <c r="AG657" s="30">
        <f>STOCK!A1152</f>
        <v>0</v>
      </c>
      <c r="AI657" s="30">
        <v>0</v>
      </c>
    </row>
    <row r="658" spans="1:35" x14ac:dyDescent="0.15">
      <c r="A658" s="30">
        <f>STOCK!C1153</f>
        <v>0</v>
      </c>
      <c r="B658" s="30">
        <f>STOCK!D1153</f>
        <v>0</v>
      </c>
      <c r="C658" s="30">
        <f>STOCK!E1153</f>
        <v>0</v>
      </c>
      <c r="D658" s="30">
        <f>STOCK!F1153</f>
        <v>0</v>
      </c>
      <c r="E658" s="30">
        <f>STOCK!G1153</f>
        <v>0</v>
      </c>
      <c r="F658" s="30" t="e">
        <f>STOCK!#REF!</f>
        <v>#REF!</v>
      </c>
      <c r="G658" s="30">
        <f>STOCK!H1153</f>
        <v>0</v>
      </c>
      <c r="H658" s="30" t="e">
        <f>STOCK!#REF!</f>
        <v>#REF!</v>
      </c>
      <c r="I658" s="30">
        <f>STOCK!I1153</f>
        <v>0</v>
      </c>
      <c r="J658" s="30">
        <f>STOCK!J1153</f>
        <v>0</v>
      </c>
      <c r="K658" s="30" t="e">
        <f>STOCK!#REF!</f>
        <v>#REF!</v>
      </c>
      <c r="L658" s="30">
        <f>STOCK!K1153</f>
        <v>0</v>
      </c>
      <c r="U658" s="30">
        <v>1</v>
      </c>
      <c r="V658" s="30">
        <f>STOCK!O1153</f>
        <v>0</v>
      </c>
      <c r="X658" s="30">
        <v>0</v>
      </c>
      <c r="Y658" s="30">
        <f t="shared" si="12"/>
        <v>0</v>
      </c>
      <c r="AG658" s="30">
        <f>STOCK!A1153</f>
        <v>0</v>
      </c>
      <c r="AI658" s="30">
        <v>0</v>
      </c>
    </row>
    <row r="659" spans="1:35" x14ac:dyDescent="0.15">
      <c r="A659" s="30">
        <f>STOCK!C1154</f>
        <v>0</v>
      </c>
      <c r="B659" s="30">
        <f>STOCK!D1154</f>
        <v>0</v>
      </c>
      <c r="C659" s="30">
        <f>STOCK!E1154</f>
        <v>0</v>
      </c>
      <c r="D659" s="30">
        <f>STOCK!F1154</f>
        <v>0</v>
      </c>
      <c r="E659" s="30">
        <f>STOCK!G1154</f>
        <v>0</v>
      </c>
      <c r="F659" s="30" t="e">
        <f>STOCK!#REF!</f>
        <v>#REF!</v>
      </c>
      <c r="G659" s="30">
        <f>STOCK!H1154</f>
        <v>0</v>
      </c>
      <c r="H659" s="30" t="e">
        <f>STOCK!#REF!</f>
        <v>#REF!</v>
      </c>
      <c r="I659" s="30">
        <f>STOCK!I1154</f>
        <v>0</v>
      </c>
      <c r="J659" s="30">
        <f>STOCK!J1154</f>
        <v>0</v>
      </c>
      <c r="K659" s="30" t="e">
        <f>STOCK!#REF!</f>
        <v>#REF!</v>
      </c>
      <c r="L659" s="30">
        <f>STOCK!K1154</f>
        <v>0</v>
      </c>
      <c r="U659" s="30">
        <v>1</v>
      </c>
      <c r="V659" s="30">
        <f>STOCK!O1154</f>
        <v>0</v>
      </c>
      <c r="X659" s="30">
        <v>0</v>
      </c>
      <c r="Y659" s="30">
        <f t="shared" si="12"/>
        <v>0</v>
      </c>
      <c r="AG659" s="30">
        <f>STOCK!A1154</f>
        <v>0</v>
      </c>
      <c r="AI659" s="30">
        <v>0</v>
      </c>
    </row>
    <row r="660" spans="1:35" x14ac:dyDescent="0.15">
      <c r="A660" s="30">
        <f>STOCK!C1155</f>
        <v>0</v>
      </c>
      <c r="B660" s="30">
        <f>STOCK!D1155</f>
        <v>0</v>
      </c>
      <c r="C660" s="30">
        <f>STOCK!E1155</f>
        <v>0</v>
      </c>
      <c r="D660" s="30">
        <f>STOCK!F1155</f>
        <v>0</v>
      </c>
      <c r="E660" s="30">
        <f>STOCK!G1155</f>
        <v>0</v>
      </c>
      <c r="F660" s="30" t="e">
        <f>STOCK!#REF!</f>
        <v>#REF!</v>
      </c>
      <c r="G660" s="30">
        <f>STOCK!H1155</f>
        <v>0</v>
      </c>
      <c r="H660" s="30" t="e">
        <f>STOCK!#REF!</f>
        <v>#REF!</v>
      </c>
      <c r="I660" s="30">
        <f>STOCK!I1155</f>
        <v>0</v>
      </c>
      <c r="J660" s="30">
        <f>STOCK!J1155</f>
        <v>0</v>
      </c>
      <c r="K660" s="30" t="e">
        <f>STOCK!#REF!</f>
        <v>#REF!</v>
      </c>
      <c r="L660" s="30">
        <f>STOCK!K1155</f>
        <v>0</v>
      </c>
      <c r="U660" s="30">
        <v>1</v>
      </c>
      <c r="V660" s="30">
        <f>STOCK!O1155</f>
        <v>0</v>
      </c>
      <c r="X660" s="30">
        <v>0</v>
      </c>
      <c r="Y660" s="30">
        <f t="shared" si="12"/>
        <v>0</v>
      </c>
      <c r="AG660" s="30">
        <f>STOCK!A1155</f>
        <v>0</v>
      </c>
      <c r="AI660" s="30">
        <v>0</v>
      </c>
    </row>
    <row r="661" spans="1:35" x14ac:dyDescent="0.15">
      <c r="A661" s="30">
        <f>STOCK!C1156</f>
        <v>0</v>
      </c>
      <c r="B661" s="30">
        <f>STOCK!D1156</f>
        <v>0</v>
      </c>
      <c r="C661" s="30">
        <f>STOCK!E1156</f>
        <v>0</v>
      </c>
      <c r="D661" s="30">
        <f>STOCK!F1156</f>
        <v>0</v>
      </c>
      <c r="E661" s="30">
        <f>STOCK!G1156</f>
        <v>0</v>
      </c>
      <c r="F661" s="30" t="e">
        <f>STOCK!#REF!</f>
        <v>#REF!</v>
      </c>
      <c r="G661" s="30">
        <f>STOCK!H1156</f>
        <v>0</v>
      </c>
      <c r="H661" s="30" t="e">
        <f>STOCK!#REF!</f>
        <v>#REF!</v>
      </c>
      <c r="I661" s="30">
        <f>STOCK!I1156</f>
        <v>0</v>
      </c>
      <c r="J661" s="30">
        <f>STOCK!J1156</f>
        <v>0</v>
      </c>
      <c r="K661" s="30" t="e">
        <f>STOCK!#REF!</f>
        <v>#REF!</v>
      </c>
      <c r="L661" s="30">
        <f>STOCK!K1156</f>
        <v>0</v>
      </c>
      <c r="U661" s="30">
        <v>1</v>
      </c>
      <c r="V661" s="30">
        <f>STOCK!O1156</f>
        <v>0</v>
      </c>
      <c r="X661" s="30">
        <v>0</v>
      </c>
      <c r="Y661" s="30">
        <f t="shared" si="12"/>
        <v>0</v>
      </c>
      <c r="AG661" s="30">
        <f>STOCK!A1156</f>
        <v>0</v>
      </c>
      <c r="AI661" s="30">
        <v>0</v>
      </c>
    </row>
    <row r="662" spans="1:35" x14ac:dyDescent="0.15">
      <c r="A662" s="30">
        <f>STOCK!C1157</f>
        <v>0</v>
      </c>
      <c r="B662" s="30">
        <f>STOCK!D1157</f>
        <v>0</v>
      </c>
      <c r="C662" s="30">
        <f>STOCK!E1157</f>
        <v>0</v>
      </c>
      <c r="D662" s="30">
        <f>STOCK!F1157</f>
        <v>0</v>
      </c>
      <c r="E662" s="30">
        <f>STOCK!G1157</f>
        <v>0</v>
      </c>
      <c r="F662" s="30" t="e">
        <f>STOCK!#REF!</f>
        <v>#REF!</v>
      </c>
      <c r="G662" s="30">
        <f>STOCK!H1157</f>
        <v>0</v>
      </c>
      <c r="H662" s="30" t="e">
        <f>STOCK!#REF!</f>
        <v>#REF!</v>
      </c>
      <c r="I662" s="30">
        <f>STOCK!I1157</f>
        <v>0</v>
      </c>
      <c r="J662" s="30">
        <f>STOCK!J1157</f>
        <v>0</v>
      </c>
      <c r="K662" s="30" t="e">
        <f>STOCK!#REF!</f>
        <v>#REF!</v>
      </c>
      <c r="L662" s="30">
        <f>STOCK!K1157</f>
        <v>0</v>
      </c>
      <c r="U662" s="30">
        <v>1</v>
      </c>
      <c r="V662" s="30">
        <f>STOCK!O1157</f>
        <v>0</v>
      </c>
      <c r="X662" s="30">
        <v>0</v>
      </c>
      <c r="Y662" s="30">
        <f t="shared" si="12"/>
        <v>0</v>
      </c>
      <c r="AG662" s="30">
        <f>STOCK!A1157</f>
        <v>0</v>
      </c>
      <c r="AI662" s="30">
        <v>0</v>
      </c>
    </row>
    <row r="663" spans="1:35" x14ac:dyDescent="0.15">
      <c r="A663" s="30">
        <f>STOCK!C1158</f>
        <v>0</v>
      </c>
      <c r="B663" s="30">
        <f>STOCK!D1158</f>
        <v>0</v>
      </c>
      <c r="C663" s="30">
        <f>STOCK!E1158</f>
        <v>0</v>
      </c>
      <c r="D663" s="30">
        <f>STOCK!F1158</f>
        <v>0</v>
      </c>
      <c r="E663" s="30">
        <f>STOCK!G1158</f>
        <v>0</v>
      </c>
      <c r="F663" s="30" t="e">
        <f>STOCK!#REF!</f>
        <v>#REF!</v>
      </c>
      <c r="G663" s="30">
        <f>STOCK!H1158</f>
        <v>0</v>
      </c>
      <c r="H663" s="30" t="e">
        <f>STOCK!#REF!</f>
        <v>#REF!</v>
      </c>
      <c r="I663" s="30">
        <f>STOCK!I1158</f>
        <v>0</v>
      </c>
      <c r="J663" s="30">
        <f>STOCK!J1158</f>
        <v>0</v>
      </c>
      <c r="K663" s="30" t="e">
        <f>STOCK!#REF!</f>
        <v>#REF!</v>
      </c>
      <c r="L663" s="30">
        <f>STOCK!K1158</f>
        <v>0</v>
      </c>
      <c r="U663" s="30">
        <v>1</v>
      </c>
      <c r="V663" s="30">
        <f>STOCK!O1158</f>
        <v>0</v>
      </c>
      <c r="X663" s="30">
        <v>0</v>
      </c>
      <c r="Y663" s="30">
        <f t="shared" si="12"/>
        <v>0</v>
      </c>
      <c r="AG663" s="30">
        <f>STOCK!A1158</f>
        <v>0</v>
      </c>
      <c r="AI663" s="30">
        <v>0</v>
      </c>
    </row>
    <row r="664" spans="1:35" x14ac:dyDescent="0.15">
      <c r="A664" s="30">
        <f>STOCK!C1159</f>
        <v>0</v>
      </c>
      <c r="B664" s="30">
        <f>STOCK!D1159</f>
        <v>0</v>
      </c>
      <c r="C664" s="30">
        <f>STOCK!E1159</f>
        <v>0</v>
      </c>
      <c r="D664" s="30">
        <f>STOCK!F1159</f>
        <v>0</v>
      </c>
      <c r="E664" s="30">
        <f>STOCK!G1159</f>
        <v>0</v>
      </c>
      <c r="F664" s="30" t="e">
        <f>STOCK!#REF!</f>
        <v>#REF!</v>
      </c>
      <c r="G664" s="30">
        <f>STOCK!H1159</f>
        <v>0</v>
      </c>
      <c r="H664" s="30" t="e">
        <f>STOCK!#REF!</f>
        <v>#REF!</v>
      </c>
      <c r="I664" s="30">
        <f>STOCK!I1159</f>
        <v>0</v>
      </c>
      <c r="J664" s="30">
        <f>STOCK!J1159</f>
        <v>0</v>
      </c>
      <c r="K664" s="30" t="e">
        <f>STOCK!#REF!</f>
        <v>#REF!</v>
      </c>
      <c r="L664" s="30">
        <f>STOCK!K1159</f>
        <v>0</v>
      </c>
      <c r="U664" s="30">
        <v>1</v>
      </c>
      <c r="V664" s="30">
        <f>STOCK!O1159</f>
        <v>0</v>
      </c>
      <c r="X664" s="30">
        <v>0</v>
      </c>
      <c r="Y664" s="30">
        <f t="shared" si="12"/>
        <v>0</v>
      </c>
      <c r="AG664" s="30">
        <f>STOCK!A1159</f>
        <v>0</v>
      </c>
      <c r="AI664" s="30">
        <v>0</v>
      </c>
    </row>
    <row r="665" spans="1:35" x14ac:dyDescent="0.15">
      <c r="A665" s="30">
        <f>STOCK!C1160</f>
        <v>0</v>
      </c>
      <c r="B665" s="30">
        <f>STOCK!D1160</f>
        <v>0</v>
      </c>
      <c r="C665" s="30">
        <f>STOCK!E1160</f>
        <v>0</v>
      </c>
      <c r="D665" s="30">
        <f>STOCK!F1160</f>
        <v>0</v>
      </c>
      <c r="E665" s="30">
        <f>STOCK!G1160</f>
        <v>0</v>
      </c>
      <c r="F665" s="30" t="e">
        <f>STOCK!#REF!</f>
        <v>#REF!</v>
      </c>
      <c r="G665" s="30">
        <f>STOCK!H1160</f>
        <v>0</v>
      </c>
      <c r="H665" s="30" t="e">
        <f>STOCK!#REF!</f>
        <v>#REF!</v>
      </c>
      <c r="I665" s="30">
        <f>STOCK!I1160</f>
        <v>0</v>
      </c>
      <c r="J665" s="30">
        <f>STOCK!J1160</f>
        <v>0</v>
      </c>
      <c r="K665" s="30" t="e">
        <f>STOCK!#REF!</f>
        <v>#REF!</v>
      </c>
      <c r="L665" s="30">
        <f>STOCK!K1160</f>
        <v>0</v>
      </c>
      <c r="U665" s="30">
        <v>1</v>
      </c>
      <c r="V665" s="30">
        <f>STOCK!O1160</f>
        <v>0</v>
      </c>
      <c r="X665" s="30">
        <v>0</v>
      </c>
      <c r="Y665" s="30">
        <f t="shared" si="12"/>
        <v>0</v>
      </c>
      <c r="AG665" s="30">
        <f>STOCK!A1160</f>
        <v>0</v>
      </c>
      <c r="AI665" s="30">
        <v>0</v>
      </c>
    </row>
    <row r="666" spans="1:35" x14ac:dyDescent="0.15">
      <c r="A666" s="30">
        <f>STOCK!C1161</f>
        <v>0</v>
      </c>
      <c r="B666" s="30">
        <f>STOCK!D1161</f>
        <v>0</v>
      </c>
      <c r="C666" s="30">
        <f>STOCK!E1161</f>
        <v>0</v>
      </c>
      <c r="D666" s="30">
        <f>STOCK!F1161</f>
        <v>0</v>
      </c>
      <c r="E666" s="30">
        <f>STOCK!G1161</f>
        <v>0</v>
      </c>
      <c r="F666" s="30" t="e">
        <f>STOCK!#REF!</f>
        <v>#REF!</v>
      </c>
      <c r="G666" s="30">
        <f>STOCK!H1161</f>
        <v>0</v>
      </c>
      <c r="H666" s="30" t="e">
        <f>STOCK!#REF!</f>
        <v>#REF!</v>
      </c>
      <c r="I666" s="30">
        <f>STOCK!I1161</f>
        <v>0</v>
      </c>
      <c r="J666" s="30">
        <f>STOCK!J1161</f>
        <v>0</v>
      </c>
      <c r="K666" s="30" t="e">
        <f>STOCK!#REF!</f>
        <v>#REF!</v>
      </c>
      <c r="L666" s="30">
        <f>STOCK!K1161</f>
        <v>0</v>
      </c>
      <c r="U666" s="30">
        <v>1</v>
      </c>
      <c r="V666" s="30">
        <f>STOCK!O1161</f>
        <v>0</v>
      </c>
      <c r="X666" s="30">
        <v>0</v>
      </c>
      <c r="Y666" s="30">
        <f t="shared" si="12"/>
        <v>0</v>
      </c>
      <c r="AG666" s="30">
        <f>STOCK!A1161</f>
        <v>0</v>
      </c>
      <c r="AI666" s="30">
        <v>0</v>
      </c>
    </row>
    <row r="667" spans="1:35" x14ac:dyDescent="0.15">
      <c r="A667" s="30">
        <f>STOCK!C1162</f>
        <v>0</v>
      </c>
      <c r="B667" s="30">
        <f>STOCK!D1162</f>
        <v>0</v>
      </c>
      <c r="C667" s="30">
        <f>STOCK!E1162</f>
        <v>0</v>
      </c>
      <c r="D667" s="30">
        <f>STOCK!F1162</f>
        <v>0</v>
      </c>
      <c r="E667" s="30">
        <f>STOCK!G1162</f>
        <v>0</v>
      </c>
      <c r="F667" s="30" t="e">
        <f>STOCK!#REF!</f>
        <v>#REF!</v>
      </c>
      <c r="G667" s="30">
        <f>STOCK!H1162</f>
        <v>0</v>
      </c>
      <c r="H667" s="30" t="e">
        <f>STOCK!#REF!</f>
        <v>#REF!</v>
      </c>
      <c r="I667" s="30">
        <f>STOCK!I1162</f>
        <v>0</v>
      </c>
      <c r="J667" s="30">
        <f>STOCK!J1162</f>
        <v>0</v>
      </c>
      <c r="K667" s="30" t="e">
        <f>STOCK!#REF!</f>
        <v>#REF!</v>
      </c>
      <c r="L667" s="30">
        <f>STOCK!K1162</f>
        <v>0</v>
      </c>
      <c r="U667" s="30">
        <v>1</v>
      </c>
      <c r="V667" s="30">
        <f>STOCK!O1162</f>
        <v>0</v>
      </c>
      <c r="X667" s="30">
        <v>0</v>
      </c>
      <c r="Y667" s="30">
        <f t="shared" si="12"/>
        <v>0</v>
      </c>
      <c r="AG667" s="30">
        <f>STOCK!A1162</f>
        <v>0</v>
      </c>
      <c r="AI667" s="30">
        <v>0</v>
      </c>
    </row>
    <row r="668" spans="1:35" x14ac:dyDescent="0.15">
      <c r="A668" s="30">
        <f>STOCK!C1163</f>
        <v>0</v>
      </c>
      <c r="B668" s="30">
        <f>STOCK!D1163</f>
        <v>0</v>
      </c>
      <c r="C668" s="30">
        <f>STOCK!E1163</f>
        <v>0</v>
      </c>
      <c r="D668" s="30">
        <f>STOCK!F1163</f>
        <v>0</v>
      </c>
      <c r="E668" s="30">
        <f>STOCK!G1163</f>
        <v>0</v>
      </c>
      <c r="F668" s="30" t="e">
        <f>STOCK!#REF!</f>
        <v>#REF!</v>
      </c>
      <c r="G668" s="30">
        <f>STOCK!H1163</f>
        <v>0</v>
      </c>
      <c r="H668" s="30" t="e">
        <f>STOCK!#REF!</f>
        <v>#REF!</v>
      </c>
      <c r="I668" s="30">
        <f>STOCK!I1163</f>
        <v>0</v>
      </c>
      <c r="J668" s="30">
        <f>STOCK!J1163</f>
        <v>0</v>
      </c>
      <c r="K668" s="30" t="e">
        <f>STOCK!#REF!</f>
        <v>#REF!</v>
      </c>
      <c r="L668" s="30">
        <f>STOCK!K1163</f>
        <v>0</v>
      </c>
      <c r="U668" s="30">
        <v>1</v>
      </c>
      <c r="V668" s="30">
        <f>STOCK!O1163</f>
        <v>0</v>
      </c>
      <c r="X668" s="30">
        <v>0</v>
      </c>
      <c r="Y668" s="30">
        <f t="shared" si="12"/>
        <v>0</v>
      </c>
      <c r="AG668" s="30">
        <f>STOCK!A1163</f>
        <v>0</v>
      </c>
      <c r="AI668" s="30">
        <v>0</v>
      </c>
    </row>
    <row r="669" spans="1:35" x14ac:dyDescent="0.15">
      <c r="A669" s="30">
        <f>STOCK!C1164</f>
        <v>0</v>
      </c>
      <c r="B669" s="30">
        <f>STOCK!D1164</f>
        <v>0</v>
      </c>
      <c r="C669" s="30">
        <f>STOCK!E1164</f>
        <v>0</v>
      </c>
      <c r="D669" s="30">
        <f>STOCK!F1164</f>
        <v>0</v>
      </c>
      <c r="E669" s="30">
        <f>STOCK!G1164</f>
        <v>0</v>
      </c>
      <c r="F669" s="30" t="e">
        <f>STOCK!#REF!</f>
        <v>#REF!</v>
      </c>
      <c r="G669" s="30">
        <f>STOCK!H1164</f>
        <v>0</v>
      </c>
      <c r="H669" s="30" t="e">
        <f>STOCK!#REF!</f>
        <v>#REF!</v>
      </c>
      <c r="I669" s="30">
        <f>STOCK!I1164</f>
        <v>0</v>
      </c>
      <c r="J669" s="30">
        <f>STOCK!J1164</f>
        <v>0</v>
      </c>
      <c r="K669" s="30" t="e">
        <f>STOCK!#REF!</f>
        <v>#REF!</v>
      </c>
      <c r="L669" s="30">
        <f>STOCK!K1164</f>
        <v>0</v>
      </c>
      <c r="U669" s="30">
        <v>1</v>
      </c>
      <c r="V669" s="30">
        <f>STOCK!O1164</f>
        <v>0</v>
      </c>
      <c r="X669" s="30">
        <v>0</v>
      </c>
      <c r="Y669" s="30">
        <f t="shared" si="12"/>
        <v>0</v>
      </c>
      <c r="AG669" s="30">
        <f>STOCK!A1164</f>
        <v>0</v>
      </c>
      <c r="AI669" s="30">
        <v>0</v>
      </c>
    </row>
    <row r="670" spans="1:35" x14ac:dyDescent="0.15">
      <c r="A670" s="30">
        <f>STOCK!C1165</f>
        <v>0</v>
      </c>
      <c r="B670" s="30">
        <f>STOCK!D1165</f>
        <v>0</v>
      </c>
      <c r="C670" s="30">
        <f>STOCK!E1165</f>
        <v>0</v>
      </c>
      <c r="D670" s="30">
        <f>STOCK!F1165</f>
        <v>0</v>
      </c>
      <c r="E670" s="30">
        <f>STOCK!G1165</f>
        <v>0</v>
      </c>
      <c r="F670" s="30" t="e">
        <f>STOCK!#REF!</f>
        <v>#REF!</v>
      </c>
      <c r="G670" s="30">
        <f>STOCK!H1165</f>
        <v>0</v>
      </c>
      <c r="H670" s="30" t="e">
        <f>STOCK!#REF!</f>
        <v>#REF!</v>
      </c>
      <c r="I670" s="30">
        <f>STOCK!I1165</f>
        <v>0</v>
      </c>
      <c r="J670" s="30">
        <f>STOCK!J1165</f>
        <v>0</v>
      </c>
      <c r="K670" s="30" t="e">
        <f>STOCK!#REF!</f>
        <v>#REF!</v>
      </c>
      <c r="L670" s="30">
        <f>STOCK!K1165</f>
        <v>0</v>
      </c>
      <c r="U670" s="30">
        <v>1</v>
      </c>
      <c r="V670" s="30">
        <f>STOCK!O1165</f>
        <v>0</v>
      </c>
      <c r="X670" s="30">
        <v>0</v>
      </c>
      <c r="Y670" s="30">
        <f t="shared" si="12"/>
        <v>0</v>
      </c>
      <c r="AG670" s="30">
        <f>STOCK!A1165</f>
        <v>0</v>
      </c>
      <c r="AI670" s="30">
        <v>0</v>
      </c>
    </row>
    <row r="671" spans="1:35" x14ac:dyDescent="0.15">
      <c r="A671" s="30">
        <f>STOCK!C1166</f>
        <v>0</v>
      </c>
      <c r="B671" s="30">
        <f>STOCK!D1166</f>
        <v>0</v>
      </c>
      <c r="C671" s="30">
        <f>STOCK!E1166</f>
        <v>0</v>
      </c>
      <c r="D671" s="30">
        <f>STOCK!F1166</f>
        <v>0</v>
      </c>
      <c r="E671" s="30">
        <f>STOCK!G1166</f>
        <v>0</v>
      </c>
      <c r="F671" s="30" t="e">
        <f>STOCK!#REF!</f>
        <v>#REF!</v>
      </c>
      <c r="G671" s="30">
        <f>STOCK!H1166</f>
        <v>0</v>
      </c>
      <c r="H671" s="30" t="e">
        <f>STOCK!#REF!</f>
        <v>#REF!</v>
      </c>
      <c r="I671" s="30">
        <f>STOCK!I1166</f>
        <v>0</v>
      </c>
      <c r="J671" s="30">
        <f>STOCK!J1166</f>
        <v>0</v>
      </c>
      <c r="K671" s="30" t="e">
        <f>STOCK!#REF!</f>
        <v>#REF!</v>
      </c>
      <c r="L671" s="30">
        <f>STOCK!K1166</f>
        <v>0</v>
      </c>
      <c r="U671" s="30">
        <v>1</v>
      </c>
      <c r="V671" s="30">
        <f>STOCK!O1166</f>
        <v>0</v>
      </c>
      <c r="X671" s="30">
        <v>0</v>
      </c>
      <c r="Y671" s="30">
        <f t="shared" si="12"/>
        <v>0</v>
      </c>
      <c r="AG671" s="30">
        <f>STOCK!A1166</f>
        <v>0</v>
      </c>
      <c r="AI671" s="30">
        <v>0</v>
      </c>
    </row>
    <row r="672" spans="1:35" x14ac:dyDescent="0.15">
      <c r="A672" s="30">
        <f>STOCK!C1167</f>
        <v>0</v>
      </c>
      <c r="B672" s="30">
        <f>STOCK!D1167</f>
        <v>0</v>
      </c>
      <c r="C672" s="30">
        <f>STOCK!E1167</f>
        <v>0</v>
      </c>
      <c r="D672" s="30">
        <f>STOCK!F1167</f>
        <v>0</v>
      </c>
      <c r="E672" s="30">
        <f>STOCK!G1167</f>
        <v>0</v>
      </c>
      <c r="F672" s="30" t="e">
        <f>STOCK!#REF!</f>
        <v>#REF!</v>
      </c>
      <c r="G672" s="30">
        <f>STOCK!H1167</f>
        <v>0</v>
      </c>
      <c r="H672" s="30" t="e">
        <f>STOCK!#REF!</f>
        <v>#REF!</v>
      </c>
      <c r="I672" s="30">
        <f>STOCK!I1167</f>
        <v>0</v>
      </c>
      <c r="J672" s="30">
        <f>STOCK!J1167</f>
        <v>0</v>
      </c>
      <c r="K672" s="30" t="e">
        <f>STOCK!#REF!</f>
        <v>#REF!</v>
      </c>
      <c r="L672" s="30">
        <f>STOCK!K1167</f>
        <v>0</v>
      </c>
      <c r="U672" s="30">
        <v>1</v>
      </c>
      <c r="V672" s="30">
        <f>STOCK!O1167</f>
        <v>0</v>
      </c>
      <c r="X672" s="30">
        <v>0</v>
      </c>
      <c r="Y672" s="30">
        <f t="shared" si="12"/>
        <v>0</v>
      </c>
      <c r="AG672" s="30">
        <f>STOCK!A1167</f>
        <v>0</v>
      </c>
      <c r="AI672" s="30">
        <v>0</v>
      </c>
    </row>
    <row r="673" spans="1:35" x14ac:dyDescent="0.15">
      <c r="A673" s="30">
        <f>STOCK!C1168</f>
        <v>0</v>
      </c>
      <c r="B673" s="30">
        <f>STOCK!D1168</f>
        <v>0</v>
      </c>
      <c r="C673" s="30">
        <f>STOCK!E1168</f>
        <v>0</v>
      </c>
      <c r="D673" s="30">
        <f>STOCK!F1168</f>
        <v>0</v>
      </c>
      <c r="E673" s="30">
        <f>STOCK!G1168</f>
        <v>0</v>
      </c>
      <c r="F673" s="30" t="e">
        <f>STOCK!#REF!</f>
        <v>#REF!</v>
      </c>
      <c r="G673" s="30">
        <f>STOCK!H1168</f>
        <v>0</v>
      </c>
      <c r="H673" s="30" t="e">
        <f>STOCK!#REF!</f>
        <v>#REF!</v>
      </c>
      <c r="I673" s="30">
        <f>STOCK!I1168</f>
        <v>0</v>
      </c>
      <c r="J673" s="30">
        <f>STOCK!J1168</f>
        <v>0</v>
      </c>
      <c r="K673" s="30" t="e">
        <f>STOCK!#REF!</f>
        <v>#REF!</v>
      </c>
      <c r="L673" s="30">
        <f>STOCK!K1168</f>
        <v>0</v>
      </c>
      <c r="U673" s="30">
        <v>1</v>
      </c>
      <c r="V673" s="30">
        <f>STOCK!O1168</f>
        <v>0</v>
      </c>
      <c r="X673" s="30">
        <v>0</v>
      </c>
      <c r="Y673" s="30">
        <f t="shared" si="12"/>
        <v>0</v>
      </c>
      <c r="AG673" s="30">
        <f>STOCK!A1168</f>
        <v>0</v>
      </c>
      <c r="AI673" s="30">
        <v>0</v>
      </c>
    </row>
    <row r="674" spans="1:35" x14ac:dyDescent="0.15">
      <c r="A674" s="30">
        <f>STOCK!C1169</f>
        <v>0</v>
      </c>
      <c r="B674" s="30">
        <f>STOCK!D1169</f>
        <v>0</v>
      </c>
      <c r="C674" s="30">
        <f>STOCK!E1169</f>
        <v>0</v>
      </c>
      <c r="D674" s="30">
        <f>STOCK!F1169</f>
        <v>0</v>
      </c>
      <c r="E674" s="30">
        <f>STOCK!G1169</f>
        <v>0</v>
      </c>
      <c r="F674" s="30" t="e">
        <f>STOCK!#REF!</f>
        <v>#REF!</v>
      </c>
      <c r="G674" s="30">
        <f>STOCK!H1169</f>
        <v>0</v>
      </c>
      <c r="H674" s="30" t="e">
        <f>STOCK!#REF!</f>
        <v>#REF!</v>
      </c>
      <c r="I674" s="30">
        <f>STOCK!I1169</f>
        <v>0</v>
      </c>
      <c r="J674" s="30">
        <f>STOCK!J1169</f>
        <v>0</v>
      </c>
      <c r="K674" s="30" t="e">
        <f>STOCK!#REF!</f>
        <v>#REF!</v>
      </c>
      <c r="L674" s="30">
        <f>STOCK!K1169</f>
        <v>0</v>
      </c>
      <c r="U674" s="30">
        <v>1</v>
      </c>
      <c r="V674" s="30">
        <f>STOCK!O1169</f>
        <v>0</v>
      </c>
      <c r="X674" s="30">
        <v>0</v>
      </c>
      <c r="Y674" s="30">
        <f t="shared" si="12"/>
        <v>0</v>
      </c>
      <c r="AG674" s="30">
        <f>STOCK!A1169</f>
        <v>0</v>
      </c>
      <c r="AI674" s="30">
        <v>0</v>
      </c>
    </row>
    <row r="675" spans="1:35" x14ac:dyDescent="0.15">
      <c r="A675" s="30">
        <f>STOCK!C1170</f>
        <v>0</v>
      </c>
      <c r="B675" s="30">
        <f>STOCK!D1170</f>
        <v>0</v>
      </c>
      <c r="C675" s="30">
        <f>STOCK!E1170</f>
        <v>0</v>
      </c>
      <c r="D675" s="30">
        <f>STOCK!F1170</f>
        <v>0</v>
      </c>
      <c r="E675" s="30">
        <f>STOCK!G1170</f>
        <v>0</v>
      </c>
      <c r="F675" s="30" t="e">
        <f>STOCK!#REF!</f>
        <v>#REF!</v>
      </c>
      <c r="G675" s="30">
        <f>STOCK!H1170</f>
        <v>0</v>
      </c>
      <c r="H675" s="30" t="e">
        <f>STOCK!#REF!</f>
        <v>#REF!</v>
      </c>
      <c r="I675" s="30">
        <f>STOCK!I1170</f>
        <v>0</v>
      </c>
      <c r="J675" s="30">
        <f>STOCK!J1170</f>
        <v>0</v>
      </c>
      <c r="K675" s="30" t="e">
        <f>STOCK!#REF!</f>
        <v>#REF!</v>
      </c>
      <c r="L675" s="30">
        <f>STOCK!K1170</f>
        <v>0</v>
      </c>
      <c r="U675" s="30">
        <v>1</v>
      </c>
      <c r="V675" s="30">
        <f>STOCK!O1170</f>
        <v>0</v>
      </c>
      <c r="X675" s="30">
        <v>0</v>
      </c>
      <c r="Y675" s="30">
        <f t="shared" si="12"/>
        <v>0</v>
      </c>
      <c r="AG675" s="30">
        <f>STOCK!A1170</f>
        <v>0</v>
      </c>
      <c r="AI675" s="30">
        <v>0</v>
      </c>
    </row>
    <row r="676" spans="1:35" x14ac:dyDescent="0.15">
      <c r="A676" s="30">
        <f>STOCK!C1171</f>
        <v>0</v>
      </c>
      <c r="B676" s="30">
        <f>STOCK!D1171</f>
        <v>0</v>
      </c>
      <c r="C676" s="30">
        <f>STOCK!E1171</f>
        <v>0</v>
      </c>
      <c r="D676" s="30">
        <f>STOCK!F1171</f>
        <v>0</v>
      </c>
      <c r="E676" s="30">
        <f>STOCK!G1171</f>
        <v>0</v>
      </c>
      <c r="F676" s="30" t="e">
        <f>STOCK!#REF!</f>
        <v>#REF!</v>
      </c>
      <c r="G676" s="30">
        <f>STOCK!H1171</f>
        <v>0</v>
      </c>
      <c r="H676" s="30" t="e">
        <f>STOCK!#REF!</f>
        <v>#REF!</v>
      </c>
      <c r="I676" s="30">
        <f>STOCK!I1171</f>
        <v>0</v>
      </c>
      <c r="J676" s="30">
        <f>STOCK!J1171</f>
        <v>0</v>
      </c>
      <c r="K676" s="30" t="e">
        <f>STOCK!#REF!</f>
        <v>#REF!</v>
      </c>
      <c r="L676" s="30">
        <f>STOCK!K1171</f>
        <v>0</v>
      </c>
      <c r="U676" s="30">
        <v>1</v>
      </c>
      <c r="V676" s="30">
        <f>STOCK!O1171</f>
        <v>0</v>
      </c>
      <c r="X676" s="30">
        <v>0</v>
      </c>
      <c r="Y676" s="30">
        <f t="shared" si="12"/>
        <v>0</v>
      </c>
      <c r="AG676" s="30">
        <f>STOCK!A1171</f>
        <v>0</v>
      </c>
      <c r="AI676" s="30">
        <v>0</v>
      </c>
    </row>
    <row r="677" spans="1:35" x14ac:dyDescent="0.15">
      <c r="A677" s="30">
        <f>STOCK!C1172</f>
        <v>0</v>
      </c>
      <c r="B677" s="30">
        <f>STOCK!D1172</f>
        <v>0</v>
      </c>
      <c r="C677" s="30">
        <f>STOCK!E1172</f>
        <v>0</v>
      </c>
      <c r="D677" s="30">
        <f>STOCK!F1172</f>
        <v>0</v>
      </c>
      <c r="E677" s="30">
        <f>STOCK!G1172</f>
        <v>0</v>
      </c>
      <c r="F677" s="30" t="e">
        <f>STOCK!#REF!</f>
        <v>#REF!</v>
      </c>
      <c r="G677" s="30">
        <f>STOCK!H1172</f>
        <v>0</v>
      </c>
      <c r="H677" s="30" t="e">
        <f>STOCK!#REF!</f>
        <v>#REF!</v>
      </c>
      <c r="I677" s="30">
        <f>STOCK!I1172</f>
        <v>0</v>
      </c>
      <c r="J677" s="30">
        <f>STOCK!J1172</f>
        <v>0</v>
      </c>
      <c r="K677" s="30" t="e">
        <f>STOCK!#REF!</f>
        <v>#REF!</v>
      </c>
      <c r="L677" s="30">
        <f>STOCK!K1172</f>
        <v>0</v>
      </c>
      <c r="U677" s="30">
        <v>1</v>
      </c>
      <c r="V677" s="30">
        <f>STOCK!O1172</f>
        <v>0</v>
      </c>
      <c r="X677" s="30">
        <v>0</v>
      </c>
      <c r="Y677" s="30">
        <f t="shared" si="12"/>
        <v>0</v>
      </c>
      <c r="AG677" s="30">
        <f>STOCK!A1172</f>
        <v>0</v>
      </c>
      <c r="AI677" s="30">
        <v>0</v>
      </c>
    </row>
    <row r="678" spans="1:35" x14ac:dyDescent="0.15">
      <c r="A678" s="30">
        <f>STOCK!C1173</f>
        <v>0</v>
      </c>
      <c r="B678" s="30">
        <f>STOCK!D1173</f>
        <v>0</v>
      </c>
      <c r="C678" s="30">
        <f>STOCK!E1173</f>
        <v>0</v>
      </c>
      <c r="D678" s="30">
        <f>STOCK!F1173</f>
        <v>0</v>
      </c>
      <c r="E678" s="30">
        <f>STOCK!G1173</f>
        <v>0</v>
      </c>
      <c r="F678" s="30" t="e">
        <f>STOCK!#REF!</f>
        <v>#REF!</v>
      </c>
      <c r="G678" s="30">
        <f>STOCK!H1173</f>
        <v>0</v>
      </c>
      <c r="H678" s="30" t="e">
        <f>STOCK!#REF!</f>
        <v>#REF!</v>
      </c>
      <c r="I678" s="30">
        <f>STOCK!I1173</f>
        <v>0</v>
      </c>
      <c r="J678" s="30">
        <f>STOCK!J1173</f>
        <v>0</v>
      </c>
      <c r="K678" s="30" t="e">
        <f>STOCK!#REF!</f>
        <v>#REF!</v>
      </c>
      <c r="L678" s="30">
        <f>STOCK!K1173</f>
        <v>0</v>
      </c>
      <c r="U678" s="30">
        <v>1</v>
      </c>
      <c r="V678" s="30">
        <f>STOCK!O1173</f>
        <v>0</v>
      </c>
      <c r="X678" s="30">
        <v>0</v>
      </c>
      <c r="Y678" s="30">
        <f t="shared" si="12"/>
        <v>0</v>
      </c>
      <c r="AG678" s="30">
        <f>STOCK!A1173</f>
        <v>0</v>
      </c>
      <c r="AI678" s="30">
        <v>0</v>
      </c>
    </row>
    <row r="679" spans="1:35" x14ac:dyDescent="0.15">
      <c r="A679" s="30">
        <f>STOCK!C1174</f>
        <v>0</v>
      </c>
      <c r="B679" s="30">
        <f>STOCK!D1174</f>
        <v>0</v>
      </c>
      <c r="C679" s="30">
        <f>STOCK!E1174</f>
        <v>0</v>
      </c>
      <c r="D679" s="30">
        <f>STOCK!F1174</f>
        <v>0</v>
      </c>
      <c r="E679" s="30">
        <f>STOCK!G1174</f>
        <v>0</v>
      </c>
      <c r="F679" s="30" t="e">
        <f>STOCK!#REF!</f>
        <v>#REF!</v>
      </c>
      <c r="G679" s="30">
        <f>STOCK!H1174</f>
        <v>0</v>
      </c>
      <c r="H679" s="30" t="e">
        <f>STOCK!#REF!</f>
        <v>#REF!</v>
      </c>
      <c r="I679" s="30">
        <f>STOCK!I1174</f>
        <v>0</v>
      </c>
      <c r="J679" s="30">
        <f>STOCK!J1174</f>
        <v>0</v>
      </c>
      <c r="K679" s="30" t="e">
        <f>STOCK!#REF!</f>
        <v>#REF!</v>
      </c>
      <c r="L679" s="30">
        <f>STOCK!K1174</f>
        <v>0</v>
      </c>
      <c r="U679" s="30">
        <v>1</v>
      </c>
      <c r="V679" s="30">
        <f>STOCK!O1174</f>
        <v>0</v>
      </c>
      <c r="X679" s="30">
        <v>0</v>
      </c>
      <c r="Y679" s="30">
        <f t="shared" si="12"/>
        <v>0</v>
      </c>
      <c r="AG679" s="30">
        <f>STOCK!A1174</f>
        <v>0</v>
      </c>
      <c r="AI679" s="30">
        <v>0</v>
      </c>
    </row>
    <row r="680" spans="1:35" x14ac:dyDescent="0.15">
      <c r="A680" s="30">
        <f>STOCK!C1175</f>
        <v>0</v>
      </c>
      <c r="B680" s="30">
        <f>STOCK!D1175</f>
        <v>0</v>
      </c>
      <c r="C680" s="30">
        <f>STOCK!E1175</f>
        <v>0</v>
      </c>
      <c r="D680" s="30">
        <f>STOCK!F1175</f>
        <v>0</v>
      </c>
      <c r="E680" s="30">
        <f>STOCK!G1175</f>
        <v>0</v>
      </c>
      <c r="F680" s="30" t="e">
        <f>STOCK!#REF!</f>
        <v>#REF!</v>
      </c>
      <c r="G680" s="30">
        <f>STOCK!H1175</f>
        <v>0</v>
      </c>
      <c r="H680" s="30" t="e">
        <f>STOCK!#REF!</f>
        <v>#REF!</v>
      </c>
      <c r="I680" s="30">
        <f>STOCK!I1175</f>
        <v>0</v>
      </c>
      <c r="J680" s="30">
        <f>STOCK!J1175</f>
        <v>0</v>
      </c>
      <c r="K680" s="30" t="e">
        <f>STOCK!#REF!</f>
        <v>#REF!</v>
      </c>
      <c r="L680" s="30">
        <f>STOCK!K1175</f>
        <v>0</v>
      </c>
      <c r="U680" s="30">
        <v>1</v>
      </c>
      <c r="V680" s="30">
        <f>STOCK!O1175</f>
        <v>0</v>
      </c>
      <c r="X680" s="30">
        <v>0</v>
      </c>
      <c r="Y680" s="30">
        <f t="shared" si="12"/>
        <v>0</v>
      </c>
      <c r="AG680" s="30">
        <f>STOCK!A1175</f>
        <v>0</v>
      </c>
      <c r="AI680" s="30">
        <v>0</v>
      </c>
    </row>
    <row r="681" spans="1:35" x14ac:dyDescent="0.15">
      <c r="A681" s="30">
        <f>STOCK!C1176</f>
        <v>0</v>
      </c>
      <c r="B681" s="30">
        <f>STOCK!D1176</f>
        <v>0</v>
      </c>
      <c r="C681" s="30">
        <f>STOCK!E1176</f>
        <v>0</v>
      </c>
      <c r="D681" s="30">
        <f>STOCK!F1176</f>
        <v>0</v>
      </c>
      <c r="E681" s="30">
        <f>STOCK!G1176</f>
        <v>0</v>
      </c>
      <c r="F681" s="30" t="e">
        <f>STOCK!#REF!</f>
        <v>#REF!</v>
      </c>
      <c r="G681" s="30">
        <f>STOCK!H1176</f>
        <v>0</v>
      </c>
      <c r="H681" s="30" t="e">
        <f>STOCK!#REF!</f>
        <v>#REF!</v>
      </c>
      <c r="I681" s="30">
        <f>STOCK!I1176</f>
        <v>0</v>
      </c>
      <c r="J681" s="30">
        <f>STOCK!J1176</f>
        <v>0</v>
      </c>
      <c r="K681" s="30" t="e">
        <f>STOCK!#REF!</f>
        <v>#REF!</v>
      </c>
      <c r="L681" s="30">
        <f>STOCK!K1176</f>
        <v>0</v>
      </c>
      <c r="U681" s="30">
        <v>1</v>
      </c>
      <c r="V681" s="30">
        <f>STOCK!O1176</f>
        <v>0</v>
      </c>
      <c r="X681" s="30">
        <v>0</v>
      </c>
      <c r="Y681" s="30">
        <f t="shared" si="12"/>
        <v>0</v>
      </c>
      <c r="AG681" s="30">
        <f>STOCK!A1176</f>
        <v>0</v>
      </c>
      <c r="AI681" s="30">
        <v>0</v>
      </c>
    </row>
    <row r="682" spans="1:35" x14ac:dyDescent="0.15">
      <c r="A682" s="30">
        <f>STOCK!C1177</f>
        <v>0</v>
      </c>
      <c r="B682" s="30">
        <f>STOCK!D1177</f>
        <v>0</v>
      </c>
      <c r="C682" s="30">
        <f>STOCK!E1177</f>
        <v>0</v>
      </c>
      <c r="D682" s="30">
        <f>STOCK!F1177</f>
        <v>0</v>
      </c>
      <c r="E682" s="30">
        <f>STOCK!G1177</f>
        <v>0</v>
      </c>
      <c r="F682" s="30" t="e">
        <f>STOCK!#REF!</f>
        <v>#REF!</v>
      </c>
      <c r="G682" s="30">
        <f>STOCK!H1177</f>
        <v>0</v>
      </c>
      <c r="H682" s="30" t="e">
        <f>STOCK!#REF!</f>
        <v>#REF!</v>
      </c>
      <c r="I682" s="30">
        <f>STOCK!I1177</f>
        <v>0</v>
      </c>
      <c r="J682" s="30">
        <f>STOCK!J1177</f>
        <v>0</v>
      </c>
      <c r="K682" s="30" t="e">
        <f>STOCK!#REF!</f>
        <v>#REF!</v>
      </c>
      <c r="L682" s="30">
        <f>STOCK!K1177</f>
        <v>0</v>
      </c>
      <c r="U682" s="30">
        <v>1</v>
      </c>
      <c r="V682" s="30">
        <f>STOCK!O1177</f>
        <v>0</v>
      </c>
      <c r="X682" s="30">
        <v>0</v>
      </c>
      <c r="Y682" s="30">
        <f t="shared" si="12"/>
        <v>0</v>
      </c>
      <c r="AG682" s="30">
        <f>STOCK!A1177</f>
        <v>0</v>
      </c>
      <c r="AI682" s="30">
        <v>0</v>
      </c>
    </row>
    <row r="683" spans="1:35" x14ac:dyDescent="0.15">
      <c r="A683" s="30">
        <f>STOCK!C1178</f>
        <v>0</v>
      </c>
      <c r="B683" s="30">
        <f>STOCK!D1178</f>
        <v>0</v>
      </c>
      <c r="C683" s="30">
        <f>STOCK!E1178</f>
        <v>0</v>
      </c>
      <c r="D683" s="30">
        <f>STOCK!F1178</f>
        <v>0</v>
      </c>
      <c r="E683" s="30">
        <f>STOCK!G1178</f>
        <v>0</v>
      </c>
      <c r="F683" s="30" t="e">
        <f>STOCK!#REF!</f>
        <v>#REF!</v>
      </c>
      <c r="G683" s="30">
        <f>STOCK!H1178</f>
        <v>0</v>
      </c>
      <c r="H683" s="30" t="e">
        <f>STOCK!#REF!</f>
        <v>#REF!</v>
      </c>
      <c r="I683" s="30">
        <f>STOCK!I1178</f>
        <v>0</v>
      </c>
      <c r="J683" s="30">
        <f>STOCK!J1178</f>
        <v>0</v>
      </c>
      <c r="K683" s="30" t="e">
        <f>STOCK!#REF!</f>
        <v>#REF!</v>
      </c>
      <c r="L683" s="30">
        <f>STOCK!K1178</f>
        <v>0</v>
      </c>
      <c r="U683" s="30">
        <v>1</v>
      </c>
      <c r="V683" s="30">
        <f>STOCK!O1178</f>
        <v>0</v>
      </c>
      <c r="X683" s="30">
        <v>0</v>
      </c>
      <c r="Y683" s="30">
        <f t="shared" si="12"/>
        <v>0</v>
      </c>
      <c r="AG683" s="30">
        <f>STOCK!A1178</f>
        <v>0</v>
      </c>
      <c r="AI683" s="30">
        <v>0</v>
      </c>
    </row>
    <row r="684" spans="1:35" x14ac:dyDescent="0.15">
      <c r="A684" s="30">
        <f>STOCK!C1179</f>
        <v>0</v>
      </c>
      <c r="B684" s="30">
        <f>STOCK!D1179</f>
        <v>0</v>
      </c>
      <c r="C684" s="30">
        <f>STOCK!E1179</f>
        <v>0</v>
      </c>
      <c r="D684" s="30">
        <f>STOCK!F1179</f>
        <v>0</v>
      </c>
      <c r="E684" s="30">
        <f>STOCK!G1179</f>
        <v>0</v>
      </c>
      <c r="F684" s="30" t="e">
        <f>STOCK!#REF!</f>
        <v>#REF!</v>
      </c>
      <c r="G684" s="30">
        <f>STOCK!H1179</f>
        <v>0</v>
      </c>
      <c r="H684" s="30" t="e">
        <f>STOCK!#REF!</f>
        <v>#REF!</v>
      </c>
      <c r="I684" s="30">
        <f>STOCK!I1179</f>
        <v>0</v>
      </c>
      <c r="J684" s="30">
        <f>STOCK!J1179</f>
        <v>0</v>
      </c>
      <c r="K684" s="30" t="e">
        <f>STOCK!#REF!</f>
        <v>#REF!</v>
      </c>
      <c r="L684" s="30">
        <f>STOCK!K1179</f>
        <v>0</v>
      </c>
      <c r="U684" s="30">
        <v>1</v>
      </c>
      <c r="V684" s="30">
        <f>STOCK!O1179</f>
        <v>0</v>
      </c>
      <c r="X684" s="30">
        <v>0</v>
      </c>
      <c r="Y684" s="30">
        <f t="shared" si="12"/>
        <v>0</v>
      </c>
      <c r="AG684" s="30">
        <f>STOCK!A1179</f>
        <v>0</v>
      </c>
      <c r="AI684" s="30">
        <v>0</v>
      </c>
    </row>
    <row r="685" spans="1:35" x14ac:dyDescent="0.15">
      <c r="A685" s="30">
        <f>STOCK!C1180</f>
        <v>0</v>
      </c>
      <c r="B685" s="30">
        <f>STOCK!D1180</f>
        <v>0</v>
      </c>
      <c r="C685" s="30">
        <f>STOCK!E1180</f>
        <v>0</v>
      </c>
      <c r="D685" s="30">
        <f>STOCK!F1180</f>
        <v>0</v>
      </c>
      <c r="E685" s="30">
        <f>STOCK!G1180</f>
        <v>0</v>
      </c>
      <c r="F685" s="30" t="e">
        <f>STOCK!#REF!</f>
        <v>#REF!</v>
      </c>
      <c r="G685" s="30">
        <f>STOCK!H1180</f>
        <v>0</v>
      </c>
      <c r="H685" s="30" t="e">
        <f>STOCK!#REF!</f>
        <v>#REF!</v>
      </c>
      <c r="I685" s="30">
        <f>STOCK!I1180</f>
        <v>0</v>
      </c>
      <c r="J685" s="30">
        <f>STOCK!J1180</f>
        <v>0</v>
      </c>
      <c r="K685" s="30" t="e">
        <f>STOCK!#REF!</f>
        <v>#REF!</v>
      </c>
      <c r="L685" s="30">
        <f>STOCK!K1180</f>
        <v>0</v>
      </c>
      <c r="U685" s="30">
        <v>1</v>
      </c>
      <c r="V685" s="30">
        <f>STOCK!O1180</f>
        <v>0</v>
      </c>
      <c r="X685" s="30">
        <v>0</v>
      </c>
      <c r="Y685" s="30">
        <f t="shared" si="12"/>
        <v>0</v>
      </c>
      <c r="AG685" s="30">
        <f>STOCK!A1180</f>
        <v>0</v>
      </c>
      <c r="AI685" s="30">
        <v>0</v>
      </c>
    </row>
    <row r="686" spans="1:35" x14ac:dyDescent="0.15">
      <c r="A686" s="30">
        <f>STOCK!C1181</f>
        <v>0</v>
      </c>
      <c r="B686" s="30">
        <f>STOCK!D1181</f>
        <v>0</v>
      </c>
      <c r="C686" s="30">
        <f>STOCK!E1181</f>
        <v>0</v>
      </c>
      <c r="D686" s="30">
        <f>STOCK!F1181</f>
        <v>0</v>
      </c>
      <c r="E686" s="30">
        <f>STOCK!G1181</f>
        <v>0</v>
      </c>
      <c r="F686" s="30" t="e">
        <f>STOCK!#REF!</f>
        <v>#REF!</v>
      </c>
      <c r="G686" s="30">
        <f>STOCK!H1181</f>
        <v>0</v>
      </c>
      <c r="H686" s="30" t="e">
        <f>STOCK!#REF!</f>
        <v>#REF!</v>
      </c>
      <c r="I686" s="30">
        <f>STOCK!I1181</f>
        <v>0</v>
      </c>
      <c r="J686" s="30">
        <f>STOCK!J1181</f>
        <v>0</v>
      </c>
      <c r="K686" s="30" t="e">
        <f>STOCK!#REF!</f>
        <v>#REF!</v>
      </c>
      <c r="L686" s="30">
        <f>STOCK!K1181</f>
        <v>0</v>
      </c>
      <c r="U686" s="30">
        <v>1</v>
      </c>
      <c r="V686" s="30">
        <f>STOCK!O1181</f>
        <v>0</v>
      </c>
      <c r="X686" s="30">
        <v>0</v>
      </c>
      <c r="Y686" s="30">
        <f t="shared" si="12"/>
        <v>0</v>
      </c>
      <c r="AG686" s="30">
        <f>STOCK!A1181</f>
        <v>0</v>
      </c>
      <c r="AI686" s="30">
        <v>0</v>
      </c>
    </row>
    <row r="687" spans="1:35" x14ac:dyDescent="0.15">
      <c r="A687" s="30">
        <f>STOCK!C1182</f>
        <v>0</v>
      </c>
      <c r="B687" s="30">
        <f>STOCK!D1182</f>
        <v>0</v>
      </c>
      <c r="C687" s="30">
        <f>STOCK!E1182</f>
        <v>0</v>
      </c>
      <c r="D687" s="30">
        <f>STOCK!F1182</f>
        <v>0</v>
      </c>
      <c r="E687" s="30">
        <f>STOCK!G1182</f>
        <v>0</v>
      </c>
      <c r="F687" s="30" t="e">
        <f>STOCK!#REF!</f>
        <v>#REF!</v>
      </c>
      <c r="G687" s="30">
        <f>STOCK!H1182</f>
        <v>0</v>
      </c>
      <c r="H687" s="30" t="e">
        <f>STOCK!#REF!</f>
        <v>#REF!</v>
      </c>
      <c r="I687" s="30">
        <f>STOCK!I1182</f>
        <v>0</v>
      </c>
      <c r="J687" s="30">
        <f>STOCK!J1182</f>
        <v>0</v>
      </c>
      <c r="K687" s="30" t="e">
        <f>STOCK!#REF!</f>
        <v>#REF!</v>
      </c>
      <c r="L687" s="30">
        <f>STOCK!K1182</f>
        <v>0</v>
      </c>
      <c r="U687" s="30">
        <v>1</v>
      </c>
      <c r="V687" s="30">
        <f>STOCK!O1182</f>
        <v>0</v>
      </c>
      <c r="X687" s="30">
        <v>0</v>
      </c>
      <c r="Y687" s="30">
        <f t="shared" si="12"/>
        <v>0</v>
      </c>
      <c r="AG687" s="30">
        <f>STOCK!A1182</f>
        <v>0</v>
      </c>
      <c r="AI687" s="30">
        <v>0</v>
      </c>
    </row>
    <row r="688" spans="1:35" x14ac:dyDescent="0.15">
      <c r="A688" s="30">
        <f>STOCK!C1183</f>
        <v>0</v>
      </c>
      <c r="B688" s="30">
        <f>STOCK!D1183</f>
        <v>0</v>
      </c>
      <c r="C688" s="30">
        <f>STOCK!E1183</f>
        <v>0</v>
      </c>
      <c r="D688" s="30">
        <f>STOCK!F1183</f>
        <v>0</v>
      </c>
      <c r="E688" s="30">
        <f>STOCK!G1183</f>
        <v>0</v>
      </c>
      <c r="F688" s="30" t="e">
        <f>STOCK!#REF!</f>
        <v>#REF!</v>
      </c>
      <c r="G688" s="30">
        <f>STOCK!H1183</f>
        <v>0</v>
      </c>
      <c r="H688" s="30" t="e">
        <f>STOCK!#REF!</f>
        <v>#REF!</v>
      </c>
      <c r="I688" s="30">
        <f>STOCK!I1183</f>
        <v>0</v>
      </c>
      <c r="J688" s="30">
        <f>STOCK!J1183</f>
        <v>0</v>
      </c>
      <c r="K688" s="30" t="e">
        <f>STOCK!#REF!</f>
        <v>#REF!</v>
      </c>
      <c r="L688" s="30">
        <f>STOCK!K1183</f>
        <v>0</v>
      </c>
      <c r="U688" s="30">
        <v>1</v>
      </c>
      <c r="V688" s="30">
        <f>STOCK!O1183</f>
        <v>0</v>
      </c>
      <c r="X688" s="30">
        <v>0</v>
      </c>
      <c r="Y688" s="30">
        <f t="shared" si="12"/>
        <v>0</v>
      </c>
      <c r="AG688" s="30">
        <f>STOCK!A1183</f>
        <v>0</v>
      </c>
      <c r="AI688" s="30">
        <v>0</v>
      </c>
    </row>
    <row r="689" spans="1:35" x14ac:dyDescent="0.15">
      <c r="A689" s="30">
        <f>STOCK!C1184</f>
        <v>0</v>
      </c>
      <c r="B689" s="30">
        <f>STOCK!D1184</f>
        <v>0</v>
      </c>
      <c r="C689" s="30">
        <f>STOCK!E1184</f>
        <v>0</v>
      </c>
      <c r="D689" s="30">
        <f>STOCK!F1184</f>
        <v>0</v>
      </c>
      <c r="E689" s="30">
        <f>STOCK!G1184</f>
        <v>0</v>
      </c>
      <c r="F689" s="30" t="e">
        <f>STOCK!#REF!</f>
        <v>#REF!</v>
      </c>
      <c r="G689" s="30">
        <f>STOCK!H1184</f>
        <v>0</v>
      </c>
      <c r="H689" s="30" t="e">
        <f>STOCK!#REF!</f>
        <v>#REF!</v>
      </c>
      <c r="I689" s="30">
        <f>STOCK!I1184</f>
        <v>0</v>
      </c>
      <c r="J689" s="30">
        <f>STOCK!J1184</f>
        <v>0</v>
      </c>
      <c r="K689" s="30" t="e">
        <f>STOCK!#REF!</f>
        <v>#REF!</v>
      </c>
      <c r="L689" s="30">
        <f>STOCK!K1184</f>
        <v>0</v>
      </c>
      <c r="U689" s="30">
        <v>1</v>
      </c>
      <c r="V689" s="30">
        <f>STOCK!O1184</f>
        <v>0</v>
      </c>
      <c r="X689" s="30">
        <v>0</v>
      </c>
      <c r="Y689" s="30">
        <f t="shared" si="12"/>
        <v>0</v>
      </c>
      <c r="AG689" s="30">
        <f>STOCK!A1184</f>
        <v>0</v>
      </c>
      <c r="AI689" s="30">
        <v>0</v>
      </c>
    </row>
    <row r="690" spans="1:35" x14ac:dyDescent="0.15">
      <c r="A690" s="30">
        <f>STOCK!C1185</f>
        <v>0</v>
      </c>
      <c r="B690" s="30">
        <f>STOCK!D1185</f>
        <v>0</v>
      </c>
      <c r="C690" s="30">
        <f>STOCK!E1185</f>
        <v>0</v>
      </c>
      <c r="D690" s="30">
        <f>STOCK!F1185</f>
        <v>0</v>
      </c>
      <c r="E690" s="30">
        <f>STOCK!G1185</f>
        <v>0</v>
      </c>
      <c r="F690" s="30" t="e">
        <f>STOCK!#REF!</f>
        <v>#REF!</v>
      </c>
      <c r="G690" s="30">
        <f>STOCK!H1185</f>
        <v>0</v>
      </c>
      <c r="H690" s="30" t="e">
        <f>STOCK!#REF!</f>
        <v>#REF!</v>
      </c>
      <c r="I690" s="30">
        <f>STOCK!I1185</f>
        <v>0</v>
      </c>
      <c r="J690" s="30">
        <f>STOCK!J1185</f>
        <v>0</v>
      </c>
      <c r="K690" s="30" t="e">
        <f>STOCK!#REF!</f>
        <v>#REF!</v>
      </c>
      <c r="L690" s="30">
        <f>STOCK!K1185</f>
        <v>0</v>
      </c>
      <c r="U690" s="30">
        <v>1</v>
      </c>
      <c r="V690" s="30">
        <f>STOCK!O1185</f>
        <v>0</v>
      </c>
      <c r="X690" s="30">
        <v>0</v>
      </c>
      <c r="Y690" s="30">
        <f t="shared" si="12"/>
        <v>0</v>
      </c>
      <c r="AG690" s="30">
        <f>STOCK!A1185</f>
        <v>0</v>
      </c>
      <c r="AI690" s="30">
        <v>0</v>
      </c>
    </row>
    <row r="691" spans="1:35" x14ac:dyDescent="0.15">
      <c r="A691" s="30">
        <f>STOCK!C1186</f>
        <v>0</v>
      </c>
      <c r="B691" s="30">
        <f>STOCK!D1186</f>
        <v>0</v>
      </c>
      <c r="C691" s="30">
        <f>STOCK!E1186</f>
        <v>0</v>
      </c>
      <c r="D691" s="30">
        <f>STOCK!F1186</f>
        <v>0</v>
      </c>
      <c r="E691" s="30">
        <f>STOCK!G1186</f>
        <v>0</v>
      </c>
      <c r="F691" s="30" t="e">
        <f>STOCK!#REF!</f>
        <v>#REF!</v>
      </c>
      <c r="G691" s="30">
        <f>STOCK!H1186</f>
        <v>0</v>
      </c>
      <c r="H691" s="30" t="e">
        <f>STOCK!#REF!</f>
        <v>#REF!</v>
      </c>
      <c r="I691" s="30">
        <f>STOCK!I1186</f>
        <v>0</v>
      </c>
      <c r="J691" s="30">
        <f>STOCK!J1186</f>
        <v>0</v>
      </c>
      <c r="K691" s="30" t="e">
        <f>STOCK!#REF!</f>
        <v>#REF!</v>
      </c>
      <c r="L691" s="30">
        <f>STOCK!K1186</f>
        <v>0</v>
      </c>
      <c r="U691" s="30">
        <v>1</v>
      </c>
      <c r="V691" s="30">
        <f>STOCK!O1186</f>
        <v>0</v>
      </c>
      <c r="X691" s="30">
        <v>0</v>
      </c>
      <c r="Y691" s="30">
        <f t="shared" si="12"/>
        <v>0</v>
      </c>
      <c r="AG691" s="30">
        <f>STOCK!A1186</f>
        <v>0</v>
      </c>
      <c r="AI691" s="30">
        <v>0</v>
      </c>
    </row>
    <row r="692" spans="1:35" x14ac:dyDescent="0.15">
      <c r="A692" s="30">
        <f>STOCK!C1187</f>
        <v>0</v>
      </c>
      <c r="B692" s="30">
        <f>STOCK!D1187</f>
        <v>0</v>
      </c>
      <c r="C692" s="30">
        <f>STOCK!E1187</f>
        <v>0</v>
      </c>
      <c r="D692" s="30">
        <f>STOCK!F1187</f>
        <v>0</v>
      </c>
      <c r="E692" s="30">
        <f>STOCK!G1187</f>
        <v>0</v>
      </c>
      <c r="F692" s="30" t="e">
        <f>STOCK!#REF!</f>
        <v>#REF!</v>
      </c>
      <c r="G692" s="30">
        <f>STOCK!H1187</f>
        <v>0</v>
      </c>
      <c r="H692" s="30" t="e">
        <f>STOCK!#REF!</f>
        <v>#REF!</v>
      </c>
      <c r="I692" s="30">
        <f>STOCK!I1187</f>
        <v>0</v>
      </c>
      <c r="J692" s="30">
        <f>STOCK!J1187</f>
        <v>0</v>
      </c>
      <c r="K692" s="30" t="e">
        <f>STOCK!#REF!</f>
        <v>#REF!</v>
      </c>
      <c r="L692" s="30">
        <f>STOCK!K1187</f>
        <v>0</v>
      </c>
      <c r="U692" s="30">
        <v>1</v>
      </c>
      <c r="V692" s="30">
        <f>STOCK!O1187</f>
        <v>0</v>
      </c>
      <c r="X692" s="30">
        <v>0</v>
      </c>
      <c r="Y692" s="30">
        <f t="shared" si="12"/>
        <v>0</v>
      </c>
      <c r="AG692" s="30">
        <f>STOCK!A1187</f>
        <v>0</v>
      </c>
      <c r="AI692" s="30">
        <v>0</v>
      </c>
    </row>
    <row r="693" spans="1:35" x14ac:dyDescent="0.15">
      <c r="A693" s="30">
        <f>STOCK!C1188</f>
        <v>0</v>
      </c>
      <c r="B693" s="30">
        <f>STOCK!D1188</f>
        <v>0</v>
      </c>
      <c r="C693" s="30">
        <f>STOCK!E1188</f>
        <v>0</v>
      </c>
      <c r="D693" s="30">
        <f>STOCK!F1188</f>
        <v>0</v>
      </c>
      <c r="E693" s="30">
        <f>STOCK!G1188</f>
        <v>0</v>
      </c>
      <c r="F693" s="30" t="e">
        <f>STOCK!#REF!</f>
        <v>#REF!</v>
      </c>
      <c r="G693" s="30">
        <f>STOCK!H1188</f>
        <v>0</v>
      </c>
      <c r="H693" s="30" t="e">
        <f>STOCK!#REF!</f>
        <v>#REF!</v>
      </c>
      <c r="I693" s="30">
        <f>STOCK!I1188</f>
        <v>0</v>
      </c>
      <c r="J693" s="30">
        <f>STOCK!J1188</f>
        <v>0</v>
      </c>
      <c r="K693" s="30" t="e">
        <f>STOCK!#REF!</f>
        <v>#REF!</v>
      </c>
      <c r="L693" s="30">
        <f>STOCK!K1188</f>
        <v>0</v>
      </c>
      <c r="U693" s="30">
        <v>1</v>
      </c>
      <c r="V693" s="30">
        <f>STOCK!O1188</f>
        <v>0</v>
      </c>
      <c r="X693" s="30">
        <v>0</v>
      </c>
      <c r="Y693" s="30">
        <f t="shared" si="12"/>
        <v>0</v>
      </c>
      <c r="AG693" s="30">
        <f>STOCK!A1188</f>
        <v>0</v>
      </c>
      <c r="AI693" s="30">
        <v>0</v>
      </c>
    </row>
    <row r="694" spans="1:35" x14ac:dyDescent="0.15">
      <c r="A694" s="30">
        <f>STOCK!C1189</f>
        <v>0</v>
      </c>
      <c r="B694" s="30">
        <f>STOCK!D1189</f>
        <v>0</v>
      </c>
      <c r="C694" s="30">
        <f>STOCK!E1189</f>
        <v>0</v>
      </c>
      <c r="D694" s="30">
        <f>STOCK!F1189</f>
        <v>0</v>
      </c>
      <c r="E694" s="30">
        <f>STOCK!G1189</f>
        <v>0</v>
      </c>
      <c r="F694" s="30" t="e">
        <f>STOCK!#REF!</f>
        <v>#REF!</v>
      </c>
      <c r="G694" s="30">
        <f>STOCK!H1189</f>
        <v>0</v>
      </c>
      <c r="H694" s="30" t="e">
        <f>STOCK!#REF!</f>
        <v>#REF!</v>
      </c>
      <c r="I694" s="30">
        <f>STOCK!I1189</f>
        <v>0</v>
      </c>
      <c r="J694" s="30">
        <f>STOCK!J1189</f>
        <v>0</v>
      </c>
      <c r="K694" s="30" t="e">
        <f>STOCK!#REF!</f>
        <v>#REF!</v>
      </c>
      <c r="L694" s="30">
        <f>STOCK!K1189</f>
        <v>0</v>
      </c>
      <c r="U694" s="30">
        <v>1</v>
      </c>
      <c r="V694" s="30">
        <f>STOCK!O1189</f>
        <v>0</v>
      </c>
      <c r="X694" s="30">
        <v>0</v>
      </c>
      <c r="Y694" s="30">
        <f t="shared" si="12"/>
        <v>0</v>
      </c>
      <c r="AG694" s="30">
        <f>STOCK!A1189</f>
        <v>0</v>
      </c>
      <c r="AI694" s="30">
        <v>0</v>
      </c>
    </row>
    <row r="695" spans="1:35" x14ac:dyDescent="0.15">
      <c r="A695" s="30">
        <f>STOCK!C1190</f>
        <v>0</v>
      </c>
      <c r="B695" s="30">
        <f>STOCK!D1190</f>
        <v>0</v>
      </c>
      <c r="C695" s="30">
        <f>STOCK!E1190</f>
        <v>0</v>
      </c>
      <c r="D695" s="30">
        <f>STOCK!F1190</f>
        <v>0</v>
      </c>
      <c r="E695" s="30">
        <f>STOCK!G1190</f>
        <v>0</v>
      </c>
      <c r="F695" s="30" t="e">
        <f>STOCK!#REF!</f>
        <v>#REF!</v>
      </c>
      <c r="G695" s="30">
        <f>STOCK!H1190</f>
        <v>0</v>
      </c>
      <c r="H695" s="30" t="e">
        <f>STOCK!#REF!</f>
        <v>#REF!</v>
      </c>
      <c r="I695" s="30">
        <f>STOCK!I1190</f>
        <v>0</v>
      </c>
      <c r="J695" s="30">
        <f>STOCK!J1190</f>
        <v>0</v>
      </c>
      <c r="K695" s="30" t="e">
        <f>STOCK!#REF!</f>
        <v>#REF!</v>
      </c>
      <c r="L695" s="30">
        <f>STOCK!K1190</f>
        <v>0</v>
      </c>
      <c r="U695" s="30">
        <v>1</v>
      </c>
      <c r="V695" s="30">
        <f>STOCK!O1190</f>
        <v>0</v>
      </c>
      <c r="X695" s="30">
        <v>0</v>
      </c>
      <c r="Y695" s="30">
        <f t="shared" si="12"/>
        <v>0</v>
      </c>
      <c r="AG695" s="30">
        <f>STOCK!A1190</f>
        <v>0</v>
      </c>
      <c r="AI695" s="30">
        <v>0</v>
      </c>
    </row>
    <row r="696" spans="1:35" x14ac:dyDescent="0.15">
      <c r="A696" s="30">
        <f>STOCK!C1191</f>
        <v>0</v>
      </c>
      <c r="B696" s="30">
        <f>STOCK!D1191</f>
        <v>0</v>
      </c>
      <c r="C696" s="30">
        <f>STOCK!E1191</f>
        <v>0</v>
      </c>
      <c r="D696" s="30">
        <f>STOCK!F1191</f>
        <v>0</v>
      </c>
      <c r="E696" s="30">
        <f>STOCK!G1191</f>
        <v>0</v>
      </c>
      <c r="F696" s="30" t="e">
        <f>STOCK!#REF!</f>
        <v>#REF!</v>
      </c>
      <c r="G696" s="30">
        <f>STOCK!H1191</f>
        <v>0</v>
      </c>
      <c r="H696" s="30" t="e">
        <f>STOCK!#REF!</f>
        <v>#REF!</v>
      </c>
      <c r="I696" s="30">
        <f>STOCK!I1191</f>
        <v>0</v>
      </c>
      <c r="J696" s="30">
        <f>STOCK!J1191</f>
        <v>0</v>
      </c>
      <c r="K696" s="30" t="e">
        <f>STOCK!#REF!</f>
        <v>#REF!</v>
      </c>
      <c r="L696" s="30">
        <f>STOCK!K1191</f>
        <v>0</v>
      </c>
      <c r="U696" s="30">
        <v>1</v>
      </c>
      <c r="V696" s="30">
        <f>STOCK!O1191</f>
        <v>0</v>
      </c>
      <c r="X696" s="30">
        <v>0</v>
      </c>
      <c r="Y696" s="30">
        <f t="shared" si="12"/>
        <v>0</v>
      </c>
      <c r="AG696" s="30">
        <f>STOCK!A1191</f>
        <v>0</v>
      </c>
      <c r="AI696" s="30">
        <v>0</v>
      </c>
    </row>
    <row r="697" spans="1:35" x14ac:dyDescent="0.15">
      <c r="A697" s="30">
        <f>STOCK!C1192</f>
        <v>0</v>
      </c>
      <c r="B697" s="30">
        <f>STOCK!D1192</f>
        <v>0</v>
      </c>
      <c r="C697" s="30">
        <f>STOCK!E1192</f>
        <v>0</v>
      </c>
      <c r="D697" s="30">
        <f>STOCK!F1192</f>
        <v>0</v>
      </c>
      <c r="E697" s="30">
        <f>STOCK!G1192</f>
        <v>0</v>
      </c>
      <c r="F697" s="30" t="e">
        <f>STOCK!#REF!</f>
        <v>#REF!</v>
      </c>
      <c r="G697" s="30">
        <f>STOCK!H1192</f>
        <v>0</v>
      </c>
      <c r="H697" s="30" t="e">
        <f>STOCK!#REF!</f>
        <v>#REF!</v>
      </c>
      <c r="I697" s="30">
        <f>STOCK!I1192</f>
        <v>0</v>
      </c>
      <c r="J697" s="30">
        <f>STOCK!J1192</f>
        <v>0</v>
      </c>
      <c r="K697" s="30" t="e">
        <f>STOCK!#REF!</f>
        <v>#REF!</v>
      </c>
      <c r="L697" s="30">
        <f>STOCK!K1192</f>
        <v>0</v>
      </c>
      <c r="U697" s="30">
        <v>1</v>
      </c>
      <c r="V697" s="30">
        <f>STOCK!O1192</f>
        <v>0</v>
      </c>
      <c r="X697" s="30">
        <v>0</v>
      </c>
      <c r="Y697" s="30">
        <f t="shared" si="12"/>
        <v>0</v>
      </c>
      <c r="AG697" s="30">
        <f>STOCK!A1192</f>
        <v>0</v>
      </c>
      <c r="AI697" s="30">
        <v>0</v>
      </c>
    </row>
    <row r="698" spans="1:35" x14ac:dyDescent="0.15">
      <c r="A698" s="30">
        <f>STOCK!C1193</f>
        <v>0</v>
      </c>
      <c r="B698" s="30">
        <f>STOCK!D1193</f>
        <v>0</v>
      </c>
      <c r="C698" s="30">
        <f>STOCK!E1193</f>
        <v>0</v>
      </c>
      <c r="D698" s="30">
        <f>STOCK!F1193</f>
        <v>0</v>
      </c>
      <c r="E698" s="30">
        <f>STOCK!G1193</f>
        <v>0</v>
      </c>
      <c r="F698" s="30" t="e">
        <f>STOCK!#REF!</f>
        <v>#REF!</v>
      </c>
      <c r="G698" s="30">
        <f>STOCK!H1193</f>
        <v>0</v>
      </c>
      <c r="H698" s="30" t="e">
        <f>STOCK!#REF!</f>
        <v>#REF!</v>
      </c>
      <c r="I698" s="30">
        <f>STOCK!I1193</f>
        <v>0</v>
      </c>
      <c r="J698" s="30">
        <f>STOCK!J1193</f>
        <v>0</v>
      </c>
      <c r="K698" s="30" t="e">
        <f>STOCK!#REF!</f>
        <v>#REF!</v>
      </c>
      <c r="L698" s="30">
        <f>STOCK!K1193</f>
        <v>0</v>
      </c>
      <c r="U698" s="30">
        <v>1</v>
      </c>
      <c r="V698" s="30">
        <f>STOCK!O1193</f>
        <v>0</v>
      </c>
      <c r="X698" s="30">
        <v>0</v>
      </c>
      <c r="Y698" s="30">
        <f t="shared" si="12"/>
        <v>0</v>
      </c>
      <c r="AG698" s="30">
        <f>STOCK!A1193</f>
        <v>0</v>
      </c>
      <c r="AI698" s="30">
        <v>0</v>
      </c>
    </row>
    <row r="699" spans="1:35" x14ac:dyDescent="0.15">
      <c r="A699" s="30">
        <f>STOCK!C1194</f>
        <v>0</v>
      </c>
      <c r="B699" s="30">
        <f>STOCK!D1194</f>
        <v>0</v>
      </c>
      <c r="C699" s="30">
        <f>STOCK!E1194</f>
        <v>0</v>
      </c>
      <c r="D699" s="30">
        <f>STOCK!F1194</f>
        <v>0</v>
      </c>
      <c r="E699" s="30">
        <f>STOCK!G1194</f>
        <v>0</v>
      </c>
      <c r="F699" s="30" t="e">
        <f>STOCK!#REF!</f>
        <v>#REF!</v>
      </c>
      <c r="G699" s="30">
        <f>STOCK!H1194</f>
        <v>0</v>
      </c>
      <c r="H699" s="30" t="e">
        <f>STOCK!#REF!</f>
        <v>#REF!</v>
      </c>
      <c r="I699" s="30">
        <f>STOCK!I1194</f>
        <v>0</v>
      </c>
      <c r="J699" s="30">
        <f>STOCK!J1194</f>
        <v>0</v>
      </c>
      <c r="K699" s="30" t="e">
        <f>STOCK!#REF!</f>
        <v>#REF!</v>
      </c>
      <c r="L699" s="30">
        <f>STOCK!K1194</f>
        <v>0</v>
      </c>
      <c r="U699" s="30">
        <v>1</v>
      </c>
      <c r="V699" s="30">
        <f>STOCK!O1194</f>
        <v>0</v>
      </c>
      <c r="X699" s="30">
        <v>0</v>
      </c>
      <c r="Y699" s="30">
        <f t="shared" si="12"/>
        <v>0</v>
      </c>
      <c r="AG699" s="30">
        <f>STOCK!A1194</f>
        <v>0</v>
      </c>
      <c r="AI699" s="30">
        <v>0</v>
      </c>
    </row>
    <row r="700" spans="1:35" x14ac:dyDescent="0.15">
      <c r="A700" s="30">
        <f>STOCK!C1195</f>
        <v>0</v>
      </c>
      <c r="B700" s="30">
        <f>STOCK!D1195</f>
        <v>0</v>
      </c>
      <c r="C700" s="30">
        <f>STOCK!E1195</f>
        <v>0</v>
      </c>
      <c r="D700" s="30">
        <f>STOCK!F1195</f>
        <v>0</v>
      </c>
      <c r="E700" s="30">
        <f>STOCK!G1195</f>
        <v>0</v>
      </c>
      <c r="F700" s="30" t="e">
        <f>STOCK!#REF!</f>
        <v>#REF!</v>
      </c>
      <c r="G700" s="30">
        <f>STOCK!H1195</f>
        <v>0</v>
      </c>
      <c r="H700" s="30" t="e">
        <f>STOCK!#REF!</f>
        <v>#REF!</v>
      </c>
      <c r="I700" s="30">
        <f>STOCK!I1195</f>
        <v>0</v>
      </c>
      <c r="J700" s="30">
        <f>STOCK!J1195</f>
        <v>0</v>
      </c>
      <c r="K700" s="30" t="e">
        <f>STOCK!#REF!</f>
        <v>#REF!</v>
      </c>
      <c r="L700" s="30">
        <f>STOCK!K1195</f>
        <v>0</v>
      </c>
      <c r="U700" s="30">
        <v>1</v>
      </c>
      <c r="V700" s="30">
        <f>STOCK!O1195</f>
        <v>0</v>
      </c>
      <c r="X700" s="30">
        <v>0</v>
      </c>
      <c r="Y700" s="30">
        <f t="shared" si="12"/>
        <v>0</v>
      </c>
      <c r="AG700" s="30">
        <f>STOCK!A1195</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4"/>
      <c r="I2" s="194"/>
    </row>
    <row r="3" spans="1:9" s="57" customFormat="1" ht="28" x14ac:dyDescent="0.15">
      <c r="A3" s="56" t="s">
        <v>1054</v>
      </c>
      <c r="B3" s="56" t="s">
        <v>1056</v>
      </c>
      <c r="C3" s="62" t="s">
        <v>1022</v>
      </c>
      <c r="D3" s="59" t="s">
        <v>695</v>
      </c>
      <c r="E3" s="59">
        <v>1</v>
      </c>
      <c r="F3" s="59" t="s">
        <v>933</v>
      </c>
      <c r="G3" s="60" t="s">
        <v>934</v>
      </c>
      <c r="H3" s="194"/>
      <c r="I3" s="194"/>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2024-03-10T05:43:59Z</dcterms:modified>
</cp:coreProperties>
</file>